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Karina Medžiūtė\vilnius economics Dropbox\Ve Team Folder\_Projektai\_VANDUO\Kaisiadorys\_RAS 2024\Patikra\TU 8.1.1\"/>
    </mc:Choice>
  </mc:AlternateContent>
  <xr:revisionPtr revIDLastSave="0" documentId="8_{F749AF71-72E5-491F-AC0A-69BA17303DF3}" xr6:coauthVersionLast="47" xr6:coauthVersionMax="47" xr10:uidLastSave="{00000000-0000-0000-0000-000000000000}"/>
  <bookViews>
    <workbookView xWindow="32085" yWindow="-14505" windowWidth="21600" windowHeight="13695" xr2:uid="{E172D3E0-3023-4248-A2C8-D0622E01C19F}"/>
  </bookViews>
  <sheets>
    <sheet name="1" sheetId="1" r:id="rId1"/>
    <sheet name="3" sheetId="2" r:id="rId2"/>
    <sheet name="4" sheetId="3" r:id="rId3"/>
    <sheet name="5" sheetId="4" r:id="rId4"/>
    <sheet name="6" sheetId="5" r:id="rId5"/>
    <sheet name="7" sheetId="6" r:id="rId6"/>
    <sheet name="8" sheetId="7" r:id="rId7"/>
    <sheet name="9" sheetId="8" r:id="rId8"/>
    <sheet name="10" sheetId="9" r:id="rId9"/>
    <sheet name="11" sheetId="10" r:id="rId10"/>
  </sheets>
  <definedNames>
    <definedName name="_f" hidden="1">#REF!</definedName>
    <definedName name="_xlnm._FilterDatabase" hidden="1">#REF!</definedName>
    <definedName name="_FilterDatabase1" hidden="1">#REF!</definedName>
    <definedName name="AAA" hidden="1">#REF!</definedName>
    <definedName name="AAAA" hidden="1">#REF!</definedName>
    <definedName name="AS" hidden="1">#REF!</definedName>
    <definedName name="AS2DocOpenMode" hidden="1">"AS2DocumentEdit"</definedName>
    <definedName name="asd" hidden="1">#REF!</definedName>
    <definedName name="azx" hidden="1">#REF!</definedName>
    <definedName name="Darbas" hidden="1">#REF!</definedName>
    <definedName name="de" hidden="1">#REF!</definedName>
    <definedName name="DUF" hidden="1">#REF!</definedName>
    <definedName name="e" hidden="1">#REF!</definedName>
    <definedName name="eeee" hidden="1">#REF!</definedName>
    <definedName name="eeeee" hidden="1">#REF!</definedName>
    <definedName name="ET" hidden="1">#REF!</definedName>
    <definedName name="filter" hidden="1">#REF!</definedName>
    <definedName name="h" hidden="1">#REF!</definedName>
    <definedName name="hmm" hidden="1">#REF!</definedName>
    <definedName name="kint" hidden="1">#REF!</definedName>
    <definedName name="kkk" hidden="1">#REF!</definedName>
    <definedName name="l" hidden="1">#REF!</definedName>
    <definedName name="lapas" hidden="1">#REF!</definedName>
    <definedName name="lkjh" hidden="1">#REF!</definedName>
    <definedName name="lkmjh" hidden="1">#REF!</definedName>
    <definedName name="m" hidden="1">#REF!</definedName>
    <definedName name="planas" hidden="1">#REF!</definedName>
    <definedName name="pr" hidden="1">#REF!</definedName>
    <definedName name="PSW_CALCULATE_0" hidden="1">#REF!</definedName>
    <definedName name="PSW_SAVE_0" hidden="1">#REF!</definedName>
    <definedName name="PSWGrid_0_0" hidden="1">#REF!</definedName>
    <definedName name="PSWGrid_0_1" hidden="1">#REF!</definedName>
    <definedName name="PSWGrid_0_2" hidden="1">#REF!</definedName>
    <definedName name="PSWGrid_0_3" hidden="1">#REF!</definedName>
    <definedName name="PSWInput_0_0" hidden="1">#REF!</definedName>
    <definedName name="PSWInput_0_1" hidden="1">#REF!</definedName>
    <definedName name="PSWInput_0_2" hidden="1">#REF!</definedName>
    <definedName name="PSWInput_0_3" hidden="1">#REF!</definedName>
    <definedName name="PSWList_0_0" hidden="1">#REF!</definedName>
    <definedName name="PSWList_0_1" hidden="1">#REF!</definedName>
    <definedName name="PSWList_0_2" hidden="1">#REF!</definedName>
    <definedName name="PSWList_0_3" hidden="1">#REF!</definedName>
    <definedName name="PSWList_1" hidden="1">#REF!</definedName>
    <definedName name="PSWMerge" hidden="1">#REF!</definedName>
    <definedName name="PSWMergedSavingCell_0_0" hidden="1">#REF!</definedName>
    <definedName name="PSWMergedSavingCell_0_1" hidden="1">#REF!</definedName>
    <definedName name="PSWMergedSavingCell_0_10" hidden="1">#REF!</definedName>
    <definedName name="PSWMergedSavingCell_0_100" hidden="1">#REF!</definedName>
    <definedName name="PSWMergedSavingCell_0_101" hidden="1">#REF!</definedName>
    <definedName name="PSWMergedSavingCell_0_102" hidden="1">#REF!</definedName>
    <definedName name="PSWMergedSavingCell_0_103" hidden="1">#REF!</definedName>
    <definedName name="PSWMergedSavingCell_0_104" hidden="1">#REF!</definedName>
    <definedName name="PSWMergedSavingCell_0_105" hidden="1">#REF!</definedName>
    <definedName name="PSWMergedSavingCell_0_106" hidden="1">#REF!</definedName>
    <definedName name="PSWMergedSavingCell_0_107" hidden="1">#REF!</definedName>
    <definedName name="PSWMergedSavingCell_0_108" hidden="1">#REF!</definedName>
    <definedName name="PSWMergedSavingCell_0_109" hidden="1">#REF!</definedName>
    <definedName name="PSWMergedSavingCell_0_11" hidden="1">#REF!</definedName>
    <definedName name="PSWMergedSavingCell_0_110" hidden="1">#REF!</definedName>
    <definedName name="PSWMergedSavingCell_0_111" hidden="1">#REF!</definedName>
    <definedName name="PSWMergedSavingCell_0_112" hidden="1">#REF!</definedName>
    <definedName name="PSWMergedSavingCell_0_113" hidden="1">#REF!</definedName>
    <definedName name="PSWMergedSavingCell_0_114" hidden="1">#REF!</definedName>
    <definedName name="PSWMergedSavingCell_0_115" hidden="1">#REF!</definedName>
    <definedName name="PSWMergedSavingCell_0_116" hidden="1">#REF!</definedName>
    <definedName name="PSWMergedSavingCell_0_117" hidden="1">#REF!</definedName>
    <definedName name="PSWMergedSavingCell_0_118" hidden="1">#REF!</definedName>
    <definedName name="PSWMergedSavingCell_0_119" hidden="1">#REF!</definedName>
    <definedName name="PSWMergedSavingCell_0_12" hidden="1">#REF!</definedName>
    <definedName name="PSWMergedSavingCell_0_120" hidden="1">#REF!</definedName>
    <definedName name="PSWMergedSavingCell_0_121" hidden="1">#REF!</definedName>
    <definedName name="PSWMergedSavingCell_0_122" hidden="1">#REF!</definedName>
    <definedName name="PSWMergedSavingCell_0_123" hidden="1">#REF!</definedName>
    <definedName name="PSWMergedSavingCell_0_124" hidden="1">#REF!</definedName>
    <definedName name="PSWMergedSavingCell_0_125" hidden="1">#REF!</definedName>
    <definedName name="PSWMergedSavingCell_0_126" hidden="1">#REF!</definedName>
    <definedName name="PSWMergedSavingCell_0_127" hidden="1">#REF!</definedName>
    <definedName name="PSWMergedSavingCell_0_128" hidden="1">#REF!</definedName>
    <definedName name="PSWMergedSavingCell_0_129" hidden="1">#REF!</definedName>
    <definedName name="PSWMergedSavingCell_0_13" hidden="1">#REF!</definedName>
    <definedName name="PSWMergedSavingCell_0_130" hidden="1">#REF!</definedName>
    <definedName name="PSWMergedSavingCell_0_131" hidden="1">#REF!</definedName>
    <definedName name="PSWMergedSavingCell_0_132" hidden="1">#REF!</definedName>
    <definedName name="PSWMergedSavingCell_0_133" hidden="1">#REF!</definedName>
    <definedName name="PSWMergedSavingCell_0_134" hidden="1">#REF!</definedName>
    <definedName name="PSWMergedSavingCell_0_135" hidden="1">#REF!</definedName>
    <definedName name="PSWMergedSavingCell_0_136" hidden="1">#REF!</definedName>
    <definedName name="PSWMergedSavingCell_0_137" hidden="1">#REF!</definedName>
    <definedName name="PSWMergedSavingCell_0_138" hidden="1">#REF!</definedName>
    <definedName name="PSWMergedSavingCell_0_139" hidden="1">#REF!</definedName>
    <definedName name="PSWMergedSavingCell_0_14" hidden="1">#REF!</definedName>
    <definedName name="PSWMergedSavingCell_0_140" hidden="1">#REF!</definedName>
    <definedName name="PSWMergedSavingCell_0_141" hidden="1">#REF!</definedName>
    <definedName name="PSWMergedSavingCell_0_142" hidden="1">#REF!</definedName>
    <definedName name="PSWMergedSavingCell_0_143" hidden="1">#REF!</definedName>
    <definedName name="PSWMergedSavingCell_0_144" hidden="1">#REF!</definedName>
    <definedName name="PSWMergedSavingCell_0_145" hidden="1">#REF!</definedName>
    <definedName name="PSWMergedSavingCell_0_146" hidden="1">#REF!</definedName>
    <definedName name="PSWMergedSavingCell_0_147" hidden="1">#REF!</definedName>
    <definedName name="PSWMergedSavingCell_0_148" hidden="1">#REF!</definedName>
    <definedName name="PSWMergedSavingCell_0_149" hidden="1">#REF!</definedName>
    <definedName name="PSWMergedSavingCell_0_15" hidden="1">#REF!</definedName>
    <definedName name="PSWMergedSavingCell_0_150" hidden="1">#REF!</definedName>
    <definedName name="PSWMergedSavingCell_0_151" hidden="1">#REF!</definedName>
    <definedName name="PSWMergedSavingCell_0_152" hidden="1">#REF!</definedName>
    <definedName name="PSWMergedSavingCell_0_153" hidden="1">#REF!</definedName>
    <definedName name="PSWMergedSavingCell_0_154" hidden="1">#REF!</definedName>
    <definedName name="PSWMergedSavingCell_0_155" hidden="1">#REF!</definedName>
    <definedName name="PSWMergedSavingCell_0_156" hidden="1">#REF!</definedName>
    <definedName name="PSWMergedSavingCell_0_157" hidden="1">#REF!</definedName>
    <definedName name="PSWMergedSavingCell_0_158" hidden="1">#REF!</definedName>
    <definedName name="PSWMergedSavingCell_0_159" hidden="1">#REF!</definedName>
    <definedName name="PSWMergedSavingCell_0_16" hidden="1">#REF!</definedName>
    <definedName name="PSWMergedSavingCell_0_160" hidden="1">#REF!</definedName>
    <definedName name="PSWMergedSavingCell_0_161" hidden="1">#REF!</definedName>
    <definedName name="PSWMergedSavingCell_0_162" hidden="1">#REF!</definedName>
    <definedName name="PSWMergedSavingCell_0_163" hidden="1">#REF!</definedName>
    <definedName name="PSWMergedSavingCell_0_164" hidden="1">#REF!</definedName>
    <definedName name="PSWMergedSavingCell_0_165" hidden="1">#REF!</definedName>
    <definedName name="PSWMergedSavingCell_0_166" hidden="1">#REF!</definedName>
    <definedName name="PSWMergedSavingCell_0_167" hidden="1">#REF!</definedName>
    <definedName name="PSWMergedSavingCell_0_168" hidden="1">#REF!</definedName>
    <definedName name="PSWMergedSavingCell_0_169" hidden="1">#REF!</definedName>
    <definedName name="PSWMergedSavingCell_0_17" hidden="1">#REF!</definedName>
    <definedName name="PSWMergedSavingCell_0_170" hidden="1">#REF!</definedName>
    <definedName name="PSWMergedSavingCell_0_171" hidden="1">#REF!</definedName>
    <definedName name="PSWMergedSavingCell_0_172" hidden="1">#REF!</definedName>
    <definedName name="PSWMergedSavingCell_0_173" hidden="1">#REF!</definedName>
    <definedName name="PSWMergedSavingCell_0_174" hidden="1">#REF!</definedName>
    <definedName name="PSWMergedSavingCell_0_175" hidden="1">#REF!</definedName>
    <definedName name="PSWMergedSavingCell_0_176" hidden="1">#REF!</definedName>
    <definedName name="PSWMergedSavingCell_0_177" hidden="1">#REF!</definedName>
    <definedName name="PSWMergedSavingCell_0_178" hidden="1">#REF!</definedName>
    <definedName name="PSWMergedSavingCell_0_179" hidden="1">#REF!</definedName>
    <definedName name="PSWMergedSavingCell_0_18" hidden="1">#REF!</definedName>
    <definedName name="PSWMergedSavingCell_0_180" hidden="1">#REF!</definedName>
    <definedName name="PSWMergedSavingCell_0_181" hidden="1">#REF!</definedName>
    <definedName name="PSWMergedSavingCell_0_182" hidden="1">#REF!</definedName>
    <definedName name="PSWMergedSavingCell_0_183" hidden="1">#REF!</definedName>
    <definedName name="PSWMergedSavingCell_0_184" hidden="1">#REF!</definedName>
    <definedName name="PSWMergedSavingCell_0_185" hidden="1">#REF!</definedName>
    <definedName name="PSWMergedSavingCell_0_186" hidden="1">#REF!</definedName>
    <definedName name="PSWMergedSavingCell_0_187" hidden="1">#REF!</definedName>
    <definedName name="PSWMergedSavingCell_0_188" hidden="1">#REF!</definedName>
    <definedName name="PSWMergedSavingCell_0_189" hidden="1">#REF!</definedName>
    <definedName name="PSWMergedSavingCell_0_19" hidden="1">#REF!</definedName>
    <definedName name="PSWMergedSavingCell_0_190" hidden="1">#REF!</definedName>
    <definedName name="PSWMergedSavingCell_0_191" hidden="1">#REF!</definedName>
    <definedName name="PSWMergedSavingCell_0_192" hidden="1">#REF!</definedName>
    <definedName name="PSWMergedSavingCell_0_193" hidden="1">#REF!</definedName>
    <definedName name="PSWMergedSavingCell_0_194" hidden="1">#REF!</definedName>
    <definedName name="PSWMergedSavingCell_0_195" hidden="1">#REF!</definedName>
    <definedName name="PSWMergedSavingCell_0_196" hidden="1">#REF!</definedName>
    <definedName name="PSWMergedSavingCell_0_197" hidden="1">#REF!</definedName>
    <definedName name="PSWMergedSavingCell_0_198" hidden="1">#REF!</definedName>
    <definedName name="PSWMergedSavingCell_0_199" hidden="1">#REF!</definedName>
    <definedName name="PSWMergedSavingCell_0_2" hidden="1">#REF!</definedName>
    <definedName name="PSWMergedSavingCell_0_20" hidden="1">#REF!</definedName>
    <definedName name="PSWMergedSavingCell_0_200" hidden="1">#REF!</definedName>
    <definedName name="PSWMergedSavingCell_0_201" hidden="1">#REF!</definedName>
    <definedName name="PSWMergedSavingCell_0_202" hidden="1">#REF!</definedName>
    <definedName name="PSWMergedSavingCell_0_203" hidden="1">#REF!</definedName>
    <definedName name="PSWMergedSavingCell_0_204" hidden="1">#REF!</definedName>
    <definedName name="PSWMergedSavingCell_0_205" hidden="1">#REF!</definedName>
    <definedName name="PSWMergedSavingCell_0_206" hidden="1">#REF!</definedName>
    <definedName name="PSWMergedSavingCell_0_207" hidden="1">#REF!</definedName>
    <definedName name="PSWMergedSavingCell_0_208" hidden="1">#REF!</definedName>
    <definedName name="PSWMergedSavingCell_0_209" hidden="1">#REF!</definedName>
    <definedName name="PSWMergedSavingCell_0_21" hidden="1">#REF!</definedName>
    <definedName name="PSWMergedSavingCell_0_210" hidden="1">#REF!</definedName>
    <definedName name="PSWMergedSavingCell_0_211" hidden="1">#REF!</definedName>
    <definedName name="PSWMergedSavingCell_0_212" hidden="1">#REF!</definedName>
    <definedName name="PSWMergedSavingCell_0_213" hidden="1">#REF!</definedName>
    <definedName name="PSWMergedSavingCell_0_214" hidden="1">#REF!</definedName>
    <definedName name="PSWMergedSavingCell_0_215" hidden="1">#REF!</definedName>
    <definedName name="PSWMergedSavingCell_0_216" hidden="1">#REF!</definedName>
    <definedName name="PSWMergedSavingCell_0_217" hidden="1">#REF!</definedName>
    <definedName name="PSWMergedSavingCell_0_218" hidden="1">#REF!</definedName>
    <definedName name="PSWMergedSavingCell_0_219" hidden="1">#REF!</definedName>
    <definedName name="PSWMergedSavingCell_0_22" hidden="1">#REF!</definedName>
    <definedName name="PSWMergedSavingCell_0_220" hidden="1">#REF!</definedName>
    <definedName name="PSWMergedSavingCell_0_221" hidden="1">#REF!</definedName>
    <definedName name="PSWMergedSavingCell_0_222" hidden="1">#REF!</definedName>
    <definedName name="PSWMergedSavingCell_0_223" hidden="1">#REF!</definedName>
    <definedName name="PSWMergedSavingCell_0_224" hidden="1">#REF!</definedName>
    <definedName name="PSWMergedSavingCell_0_225" hidden="1">#REF!</definedName>
    <definedName name="PSWMergedSavingCell_0_226" hidden="1">#REF!</definedName>
    <definedName name="PSWMergedSavingCell_0_227" hidden="1">#REF!</definedName>
    <definedName name="PSWMergedSavingCell_0_228" hidden="1">#REF!</definedName>
    <definedName name="PSWMergedSavingCell_0_229" hidden="1">#REF!</definedName>
    <definedName name="PSWMergedSavingCell_0_23" hidden="1">#REF!</definedName>
    <definedName name="PSWMergedSavingCell_0_230" hidden="1">#REF!</definedName>
    <definedName name="PSWMergedSavingCell_0_231" hidden="1">#REF!</definedName>
    <definedName name="PSWMergedSavingCell_0_232" hidden="1">#REF!</definedName>
    <definedName name="PSWMergedSavingCell_0_233" hidden="1">#REF!</definedName>
    <definedName name="PSWMergedSavingCell_0_234" hidden="1">#REF!</definedName>
    <definedName name="PSWMergedSavingCell_0_235" hidden="1">#REF!</definedName>
    <definedName name="PSWMergedSavingCell_0_236" hidden="1">#REF!</definedName>
    <definedName name="PSWMergedSavingCell_0_237" hidden="1">#REF!</definedName>
    <definedName name="PSWMergedSavingCell_0_238" hidden="1">#REF!</definedName>
    <definedName name="PSWMergedSavingCell_0_239" hidden="1">#REF!</definedName>
    <definedName name="PSWMergedSavingCell_0_24" hidden="1">#REF!</definedName>
    <definedName name="PSWMergedSavingCell_0_240" hidden="1">#REF!</definedName>
    <definedName name="PSWMergedSavingCell_0_241" hidden="1">#REF!</definedName>
    <definedName name="PSWMergedSavingCell_0_242" hidden="1">#REF!</definedName>
    <definedName name="PSWMergedSavingCell_0_243" hidden="1">#REF!</definedName>
    <definedName name="PSWMergedSavingCell_0_244" hidden="1">#REF!</definedName>
    <definedName name="PSWMergedSavingCell_0_245" hidden="1">#REF!</definedName>
    <definedName name="PSWMergedSavingCell_0_246" hidden="1">#REF!</definedName>
    <definedName name="PSWMergedSavingCell_0_247" hidden="1">#REF!</definedName>
    <definedName name="PSWMergedSavingCell_0_248" hidden="1">#REF!</definedName>
    <definedName name="PSWMergedSavingCell_0_249" hidden="1">#REF!</definedName>
    <definedName name="PSWMergedSavingCell_0_25" hidden="1">#REF!</definedName>
    <definedName name="PSWMergedSavingCell_0_250" hidden="1">#REF!</definedName>
    <definedName name="PSWMergedSavingCell_0_251" hidden="1">#REF!</definedName>
    <definedName name="PSWMergedSavingCell_0_252" hidden="1">#REF!</definedName>
    <definedName name="PSWMergedSavingCell_0_253" hidden="1">#REF!</definedName>
    <definedName name="PSWMergedSavingCell_0_254" hidden="1">#REF!</definedName>
    <definedName name="PSWMergedSavingCell_0_255" hidden="1">#REF!</definedName>
    <definedName name="PSWMergedSavingCell_0_256" hidden="1">#REF!</definedName>
    <definedName name="PSWMergedSavingCell_0_257" hidden="1">#REF!</definedName>
    <definedName name="PSWMergedSavingCell_0_258" hidden="1">#REF!</definedName>
    <definedName name="PSWMergedSavingCell_0_259" hidden="1">#REF!</definedName>
    <definedName name="PSWMergedSavingCell_0_26" hidden="1">#REF!</definedName>
    <definedName name="PSWMergedSavingCell_0_260" hidden="1">#REF!</definedName>
    <definedName name="PSWMergedSavingCell_0_261" hidden="1">#REF!</definedName>
    <definedName name="PSWMergedSavingCell_0_262" hidden="1">#REF!</definedName>
    <definedName name="PSWMergedSavingCell_0_263" hidden="1">#REF!</definedName>
    <definedName name="PSWMergedSavingCell_0_264" hidden="1">#REF!</definedName>
    <definedName name="PSWMergedSavingCell_0_265" hidden="1">#REF!</definedName>
    <definedName name="PSWMergedSavingCell_0_266" hidden="1">#REF!</definedName>
    <definedName name="PSWMergedSavingCell_0_267" hidden="1">#REF!</definedName>
    <definedName name="PSWMergedSavingCell_0_268" hidden="1">#REF!</definedName>
    <definedName name="PSWMergedSavingCell_0_269" hidden="1">#REF!</definedName>
    <definedName name="PSWMergedSavingCell_0_27" hidden="1">#REF!</definedName>
    <definedName name="PSWMergedSavingCell_0_270" hidden="1">#REF!</definedName>
    <definedName name="PSWMergedSavingCell_0_271" hidden="1">#REF!</definedName>
    <definedName name="PSWMergedSavingCell_0_272" hidden="1">#REF!</definedName>
    <definedName name="PSWMergedSavingCell_0_273" hidden="1">#REF!</definedName>
    <definedName name="PSWMergedSavingCell_0_274" hidden="1">#REF!</definedName>
    <definedName name="PSWMergedSavingCell_0_275" hidden="1">#REF!</definedName>
    <definedName name="PSWMergedSavingCell_0_276" hidden="1">#REF!</definedName>
    <definedName name="PSWMergedSavingCell_0_277" hidden="1">#REF!</definedName>
    <definedName name="PSWMergedSavingCell_0_278" hidden="1">#REF!</definedName>
    <definedName name="PSWMergedSavingCell_0_279" hidden="1">#REF!</definedName>
    <definedName name="PSWMergedSavingCell_0_28" hidden="1">#REF!</definedName>
    <definedName name="PSWMergedSavingCell_0_280" hidden="1">#REF!</definedName>
    <definedName name="PSWMergedSavingCell_0_281" hidden="1">#REF!</definedName>
    <definedName name="PSWMergedSavingCell_0_282" hidden="1">#REF!</definedName>
    <definedName name="PSWMergedSavingCell_0_283" hidden="1">#REF!</definedName>
    <definedName name="PSWMergedSavingCell_0_284" hidden="1">#REF!</definedName>
    <definedName name="PSWMergedSavingCell_0_285" hidden="1">#REF!</definedName>
    <definedName name="PSWMergedSavingCell_0_286" hidden="1">#REF!</definedName>
    <definedName name="PSWMergedSavingCell_0_287" hidden="1">#REF!</definedName>
    <definedName name="PSWMergedSavingCell_0_288" hidden="1">#REF!</definedName>
    <definedName name="PSWMergedSavingCell_0_289" hidden="1">#REF!</definedName>
    <definedName name="PSWMergedSavingCell_0_29" hidden="1">#REF!</definedName>
    <definedName name="PSWMergedSavingCell_0_290" hidden="1">#REF!</definedName>
    <definedName name="PSWMergedSavingCell_0_291" hidden="1">#REF!</definedName>
    <definedName name="PSWMergedSavingCell_0_292" hidden="1">#REF!</definedName>
    <definedName name="PSWMergedSavingCell_0_293" hidden="1">#REF!</definedName>
    <definedName name="PSWMergedSavingCell_0_294" hidden="1">#REF!</definedName>
    <definedName name="PSWMergedSavingCell_0_295" hidden="1">#REF!</definedName>
    <definedName name="PSWMergedSavingCell_0_296" hidden="1">#REF!</definedName>
    <definedName name="PSWMergedSavingCell_0_297" hidden="1">#REF!</definedName>
    <definedName name="PSWMergedSavingCell_0_298" hidden="1">#REF!</definedName>
    <definedName name="PSWMergedSavingCell_0_299" hidden="1">#REF!</definedName>
    <definedName name="PSWMergedSavingCell_0_3" hidden="1">#REF!</definedName>
    <definedName name="PSWMergedSavingCell_0_30" hidden="1">#REF!</definedName>
    <definedName name="PSWMergedSavingCell_0_300" hidden="1">#REF!</definedName>
    <definedName name="PSWMergedSavingCell_0_301" hidden="1">#REF!</definedName>
    <definedName name="PSWMergedSavingCell_0_302" hidden="1">#REF!</definedName>
    <definedName name="PSWMergedSavingCell_0_303" hidden="1">#REF!</definedName>
    <definedName name="PSWMergedSavingCell_0_304" hidden="1">#REF!</definedName>
    <definedName name="PSWMergedSavingCell_0_305" hidden="1">#REF!</definedName>
    <definedName name="PSWMergedSavingCell_0_306" hidden="1">#REF!</definedName>
    <definedName name="PSWMergedSavingCell_0_307" hidden="1">#REF!</definedName>
    <definedName name="PSWMergedSavingCell_0_308" hidden="1">#REF!</definedName>
    <definedName name="PSWMergedSavingCell_0_309" hidden="1">#REF!</definedName>
    <definedName name="PSWMergedSavingCell_0_31" hidden="1">#REF!</definedName>
    <definedName name="PSWMergedSavingCell_0_310" hidden="1">#REF!</definedName>
    <definedName name="PSWMergedSavingCell_0_311" hidden="1">#REF!</definedName>
    <definedName name="PSWMergedSavingCell_0_312" hidden="1">#REF!</definedName>
    <definedName name="PSWMergedSavingCell_0_313" hidden="1">#REF!</definedName>
    <definedName name="PSWMergedSavingCell_0_314" hidden="1">#REF!</definedName>
    <definedName name="PSWMergedSavingCell_0_315" hidden="1">#REF!</definedName>
    <definedName name="PSWMergedSavingCell_0_316" hidden="1">#REF!</definedName>
    <definedName name="PSWMergedSavingCell_0_317" hidden="1">#REF!</definedName>
    <definedName name="PSWMergedSavingCell_0_318" hidden="1">#REF!</definedName>
    <definedName name="PSWMergedSavingCell_0_319" hidden="1">#REF!</definedName>
    <definedName name="PSWMergedSavingCell_0_32" hidden="1">#REF!</definedName>
    <definedName name="PSWMergedSavingCell_0_320" hidden="1">#REF!</definedName>
    <definedName name="PSWMergedSavingCell_0_321" hidden="1">#REF!</definedName>
    <definedName name="PSWMergedSavingCell_0_322" hidden="1">#REF!</definedName>
    <definedName name="PSWMergedSavingCell_0_323" hidden="1">#REF!</definedName>
    <definedName name="PSWMergedSavingCell_0_324" hidden="1">#REF!</definedName>
    <definedName name="PSWMergedSavingCell_0_325" hidden="1">#REF!</definedName>
    <definedName name="PSWMergedSavingCell_0_326" hidden="1">#REF!</definedName>
    <definedName name="PSWMergedSavingCell_0_327" hidden="1">#REF!</definedName>
    <definedName name="PSWMergedSavingCell_0_328" hidden="1">#REF!</definedName>
    <definedName name="PSWMergedSavingCell_0_329" hidden="1">#REF!</definedName>
    <definedName name="PSWMergedSavingCell_0_33" hidden="1">#REF!</definedName>
    <definedName name="PSWMergedSavingCell_0_330" hidden="1">#REF!</definedName>
    <definedName name="PSWMergedSavingCell_0_331" hidden="1">#REF!</definedName>
    <definedName name="PSWMergedSavingCell_0_332" hidden="1">#REF!</definedName>
    <definedName name="PSWMergedSavingCell_0_333" hidden="1">#REF!</definedName>
    <definedName name="PSWMergedSavingCell_0_334" hidden="1">#REF!</definedName>
    <definedName name="PSWMergedSavingCell_0_335" hidden="1">#REF!</definedName>
    <definedName name="PSWMergedSavingCell_0_336" hidden="1">#REF!</definedName>
    <definedName name="PSWMergedSavingCell_0_337" hidden="1">#REF!</definedName>
    <definedName name="PSWMergedSavingCell_0_338" hidden="1">#REF!</definedName>
    <definedName name="PSWMergedSavingCell_0_339" hidden="1">#REF!</definedName>
    <definedName name="PSWMergedSavingCell_0_34" hidden="1">#REF!</definedName>
    <definedName name="PSWMergedSavingCell_0_340" hidden="1">#REF!</definedName>
    <definedName name="PSWMergedSavingCell_0_341" hidden="1">#REF!</definedName>
    <definedName name="PSWMergedSavingCell_0_342" hidden="1">#REF!</definedName>
    <definedName name="PSWMergedSavingCell_0_343" hidden="1">#REF!</definedName>
    <definedName name="PSWMergedSavingCell_0_344" hidden="1">#REF!</definedName>
    <definedName name="PSWMergedSavingCell_0_345" hidden="1">#REF!</definedName>
    <definedName name="PSWMergedSavingCell_0_346" hidden="1">#REF!</definedName>
    <definedName name="PSWMergedSavingCell_0_347" hidden="1">#REF!</definedName>
    <definedName name="PSWMergedSavingCell_0_348" hidden="1">#REF!</definedName>
    <definedName name="PSWMergedSavingCell_0_349" hidden="1">#REF!</definedName>
    <definedName name="PSWMergedSavingCell_0_35" hidden="1">#REF!</definedName>
    <definedName name="PSWMergedSavingCell_0_350" hidden="1">#REF!</definedName>
    <definedName name="PSWMergedSavingCell_0_351" hidden="1">#REF!</definedName>
    <definedName name="PSWMergedSavingCell_0_352" hidden="1">#REF!</definedName>
    <definedName name="PSWMergedSavingCell_0_353" hidden="1">#REF!</definedName>
    <definedName name="PSWMergedSavingCell_0_354" hidden="1">#REF!</definedName>
    <definedName name="PSWMergedSavingCell_0_355" hidden="1">#REF!</definedName>
    <definedName name="PSWMergedSavingCell_0_356" hidden="1">#REF!</definedName>
    <definedName name="PSWMergedSavingCell_0_357" hidden="1">#REF!</definedName>
    <definedName name="PSWMergedSavingCell_0_358" hidden="1">#REF!</definedName>
    <definedName name="PSWMergedSavingCell_0_359" hidden="1">#REF!</definedName>
    <definedName name="PSWMergedSavingCell_0_36" hidden="1">#REF!</definedName>
    <definedName name="PSWMergedSavingCell_0_360" hidden="1">#REF!</definedName>
    <definedName name="PSWMergedSavingCell_0_361" hidden="1">#REF!</definedName>
    <definedName name="PSWMergedSavingCell_0_362" hidden="1">#REF!</definedName>
    <definedName name="PSWMergedSavingCell_0_363" hidden="1">#REF!</definedName>
    <definedName name="PSWMergedSavingCell_0_364" hidden="1">#REF!</definedName>
    <definedName name="PSWMergedSavingCell_0_365" hidden="1">#REF!</definedName>
    <definedName name="PSWMergedSavingCell_0_366" hidden="1">#REF!</definedName>
    <definedName name="PSWMergedSavingCell_0_367" hidden="1">#REF!</definedName>
    <definedName name="PSWMergedSavingCell_0_368" hidden="1">#REF!</definedName>
    <definedName name="PSWMergedSavingCell_0_369" hidden="1">#REF!</definedName>
    <definedName name="PSWMergedSavingCell_0_37" hidden="1">#REF!</definedName>
    <definedName name="PSWMergedSavingCell_0_370" hidden="1">#REF!</definedName>
    <definedName name="PSWMergedSavingCell_0_371" hidden="1">#REF!</definedName>
    <definedName name="PSWMergedSavingCell_0_372" hidden="1">#REF!</definedName>
    <definedName name="PSWMergedSavingCell_0_373" hidden="1">#REF!</definedName>
    <definedName name="PSWMergedSavingCell_0_374" hidden="1">#REF!</definedName>
    <definedName name="PSWMergedSavingCell_0_375" hidden="1">#REF!</definedName>
    <definedName name="PSWMergedSavingCell_0_376" hidden="1">#REF!</definedName>
    <definedName name="PSWMergedSavingCell_0_377" hidden="1">#REF!</definedName>
    <definedName name="PSWMergedSavingCell_0_378" hidden="1">#REF!</definedName>
    <definedName name="PSWMergedSavingCell_0_379" hidden="1">#REF!</definedName>
    <definedName name="PSWMergedSavingCell_0_38" hidden="1">#REF!</definedName>
    <definedName name="PSWMergedSavingCell_0_380" hidden="1">#REF!</definedName>
    <definedName name="PSWMergedSavingCell_0_381" hidden="1">#REF!</definedName>
    <definedName name="PSWMergedSavingCell_0_382" hidden="1">#REF!</definedName>
    <definedName name="PSWMergedSavingCell_0_383" hidden="1">#REF!</definedName>
    <definedName name="PSWMergedSavingCell_0_384" hidden="1">#REF!</definedName>
    <definedName name="PSWMergedSavingCell_0_385" hidden="1">#REF!</definedName>
    <definedName name="PSWMergedSavingCell_0_386" hidden="1">#REF!</definedName>
    <definedName name="PSWMergedSavingCell_0_387" hidden="1">#REF!</definedName>
    <definedName name="PSWMergedSavingCell_0_388" hidden="1">#REF!</definedName>
    <definedName name="PSWMergedSavingCell_0_389" hidden="1">#REF!</definedName>
    <definedName name="PSWMergedSavingCell_0_39" hidden="1">#REF!</definedName>
    <definedName name="PSWMergedSavingCell_0_390" hidden="1">#REF!</definedName>
    <definedName name="PSWMergedSavingCell_0_391" hidden="1">#REF!</definedName>
    <definedName name="PSWMergedSavingCell_0_392" hidden="1">#REF!</definedName>
    <definedName name="PSWMergedSavingCell_0_393" hidden="1">#REF!</definedName>
    <definedName name="PSWMergedSavingCell_0_394" hidden="1">#REF!</definedName>
    <definedName name="PSWMergedSavingCell_0_395" hidden="1">#REF!</definedName>
    <definedName name="PSWMergedSavingCell_0_396" hidden="1">#REF!</definedName>
    <definedName name="PSWMergedSavingCell_0_397" hidden="1">#REF!</definedName>
    <definedName name="PSWMergedSavingCell_0_398" hidden="1">#REF!</definedName>
    <definedName name="PSWMergedSavingCell_0_399" hidden="1">#REF!</definedName>
    <definedName name="PSWMergedSavingCell_0_4" hidden="1">#REF!</definedName>
    <definedName name="PSWMergedSavingCell_0_40" hidden="1">#REF!</definedName>
    <definedName name="PSWMergedSavingCell_0_400" hidden="1">#REF!</definedName>
    <definedName name="PSWMergedSavingCell_0_401" hidden="1">#REF!</definedName>
    <definedName name="PSWMergedSavingCell_0_402" hidden="1">#REF!</definedName>
    <definedName name="PSWMergedSavingCell_0_403" hidden="1">#REF!</definedName>
    <definedName name="PSWMergedSavingCell_0_404" hidden="1">#REF!</definedName>
    <definedName name="PSWMergedSavingCell_0_405" hidden="1">#REF!</definedName>
    <definedName name="PSWMergedSavingCell_0_406" hidden="1">#REF!</definedName>
    <definedName name="PSWMergedSavingCell_0_407" hidden="1">#REF!</definedName>
    <definedName name="PSWMergedSavingCell_0_408" hidden="1">#REF!</definedName>
    <definedName name="PSWMergedSavingCell_0_409" hidden="1">#REF!</definedName>
    <definedName name="PSWMergedSavingCell_0_41" hidden="1">#REF!</definedName>
    <definedName name="PSWMergedSavingCell_0_410" hidden="1">#REF!</definedName>
    <definedName name="PSWMergedSavingCell_0_411" hidden="1">#REF!</definedName>
    <definedName name="PSWMergedSavingCell_0_412" hidden="1">#REF!</definedName>
    <definedName name="PSWMergedSavingCell_0_413" hidden="1">#REF!</definedName>
    <definedName name="PSWMergedSavingCell_0_414" hidden="1">#REF!</definedName>
    <definedName name="PSWMergedSavingCell_0_415" hidden="1">#REF!</definedName>
    <definedName name="PSWMergedSavingCell_0_416" hidden="1">#REF!</definedName>
    <definedName name="PSWMergedSavingCell_0_417" hidden="1">#REF!</definedName>
    <definedName name="PSWMergedSavingCell_0_418" hidden="1">#REF!</definedName>
    <definedName name="PSWMergedSavingCell_0_419" hidden="1">#REF!</definedName>
    <definedName name="PSWMergedSavingCell_0_42" hidden="1">#REF!</definedName>
    <definedName name="PSWMergedSavingCell_0_420" hidden="1">#REF!</definedName>
    <definedName name="PSWMergedSavingCell_0_421" hidden="1">#REF!</definedName>
    <definedName name="PSWMergedSavingCell_0_422" hidden="1">#REF!</definedName>
    <definedName name="PSWMergedSavingCell_0_423" hidden="1">#REF!</definedName>
    <definedName name="PSWMergedSavingCell_0_424" hidden="1">#REF!</definedName>
    <definedName name="PSWMergedSavingCell_0_425" hidden="1">#REF!</definedName>
    <definedName name="PSWMergedSavingCell_0_426" hidden="1">#REF!</definedName>
    <definedName name="PSWMergedSavingCell_0_427" hidden="1">#REF!</definedName>
    <definedName name="PSWMergedSavingCell_0_428" hidden="1">#REF!</definedName>
    <definedName name="PSWMergedSavingCell_0_429" hidden="1">#REF!</definedName>
    <definedName name="PSWMergedSavingCell_0_43" hidden="1">#REF!</definedName>
    <definedName name="PSWMergedSavingCell_0_430" hidden="1">#REF!</definedName>
    <definedName name="PSWMergedSavingCell_0_431" hidden="1">#REF!</definedName>
    <definedName name="PSWMergedSavingCell_0_432" hidden="1">#REF!</definedName>
    <definedName name="PSWMergedSavingCell_0_433" hidden="1">#REF!</definedName>
    <definedName name="PSWMergedSavingCell_0_434" hidden="1">#REF!</definedName>
    <definedName name="PSWMergedSavingCell_0_435" hidden="1">#REF!</definedName>
    <definedName name="PSWMergedSavingCell_0_436" hidden="1">#REF!</definedName>
    <definedName name="PSWMergedSavingCell_0_437" hidden="1">#REF!</definedName>
    <definedName name="PSWMergedSavingCell_0_438" hidden="1">#REF!</definedName>
    <definedName name="PSWMergedSavingCell_0_439" hidden="1">#REF!</definedName>
    <definedName name="PSWMergedSavingCell_0_44" hidden="1">#REF!</definedName>
    <definedName name="PSWMergedSavingCell_0_440" hidden="1">#REF!</definedName>
    <definedName name="PSWMergedSavingCell_0_441" hidden="1">#REF!</definedName>
    <definedName name="PSWMergedSavingCell_0_442" hidden="1">#REF!</definedName>
    <definedName name="PSWMergedSavingCell_0_443" hidden="1">#REF!</definedName>
    <definedName name="PSWMergedSavingCell_0_444" hidden="1">#REF!</definedName>
    <definedName name="PSWMergedSavingCell_0_445" hidden="1">#REF!</definedName>
    <definedName name="PSWMergedSavingCell_0_446" hidden="1">#REF!</definedName>
    <definedName name="PSWMergedSavingCell_0_447" hidden="1">#REF!</definedName>
    <definedName name="PSWMergedSavingCell_0_448" hidden="1">#REF!</definedName>
    <definedName name="PSWMergedSavingCell_0_449" hidden="1">#REF!</definedName>
    <definedName name="PSWMergedSavingCell_0_45" hidden="1">#REF!</definedName>
    <definedName name="PSWMergedSavingCell_0_450" hidden="1">#REF!</definedName>
    <definedName name="PSWMergedSavingCell_0_451" hidden="1">#REF!</definedName>
    <definedName name="PSWMergedSavingCell_0_452" hidden="1">#REF!</definedName>
    <definedName name="PSWMergedSavingCell_0_453" hidden="1">#REF!</definedName>
    <definedName name="PSWMergedSavingCell_0_454" hidden="1">#REF!</definedName>
    <definedName name="PSWMergedSavingCell_0_455" hidden="1">#REF!</definedName>
    <definedName name="PSWMergedSavingCell_0_456" hidden="1">#REF!</definedName>
    <definedName name="PSWMergedSavingCell_0_457" hidden="1">#REF!</definedName>
    <definedName name="PSWMergedSavingCell_0_458" hidden="1">#REF!</definedName>
    <definedName name="PSWMergedSavingCell_0_459" hidden="1">#REF!</definedName>
    <definedName name="PSWMergedSavingCell_0_46" hidden="1">#REF!</definedName>
    <definedName name="PSWMergedSavingCell_0_460" hidden="1">#REF!</definedName>
    <definedName name="PSWMergedSavingCell_0_461" hidden="1">#REF!</definedName>
    <definedName name="PSWMergedSavingCell_0_462" hidden="1">#REF!</definedName>
    <definedName name="PSWMergedSavingCell_0_463" hidden="1">#REF!</definedName>
    <definedName name="PSWMergedSavingCell_0_464" hidden="1">#REF!</definedName>
    <definedName name="PSWMergedSavingCell_0_465" hidden="1">#REF!</definedName>
    <definedName name="PSWMergedSavingCell_0_466" hidden="1">#REF!</definedName>
    <definedName name="PSWMergedSavingCell_0_467" hidden="1">#REF!</definedName>
    <definedName name="PSWMergedSavingCell_0_468" hidden="1">#REF!</definedName>
    <definedName name="PSWMergedSavingCell_0_469" hidden="1">#REF!</definedName>
    <definedName name="PSWMergedSavingCell_0_47" hidden="1">#REF!</definedName>
    <definedName name="PSWMergedSavingCell_0_470" hidden="1">#REF!</definedName>
    <definedName name="PSWMergedSavingCell_0_471" hidden="1">#REF!</definedName>
    <definedName name="PSWMergedSavingCell_0_472" hidden="1">#REF!</definedName>
    <definedName name="PSWMergedSavingCell_0_473" hidden="1">#REF!</definedName>
    <definedName name="PSWMergedSavingCell_0_474" hidden="1">#REF!</definedName>
    <definedName name="PSWMergedSavingCell_0_475" hidden="1">#REF!</definedName>
    <definedName name="PSWMergedSavingCell_0_476" hidden="1">#REF!</definedName>
    <definedName name="PSWMergedSavingCell_0_477" hidden="1">#REF!</definedName>
    <definedName name="PSWMergedSavingCell_0_478" hidden="1">#REF!</definedName>
    <definedName name="PSWMergedSavingCell_0_479" hidden="1">#REF!</definedName>
    <definedName name="PSWMergedSavingCell_0_48" hidden="1">#REF!</definedName>
    <definedName name="PSWMergedSavingCell_0_480" hidden="1">#REF!</definedName>
    <definedName name="PSWMergedSavingCell_0_481" hidden="1">#REF!</definedName>
    <definedName name="PSWMergedSavingCell_0_482" hidden="1">#REF!</definedName>
    <definedName name="PSWMergedSavingCell_0_483" hidden="1">#REF!</definedName>
    <definedName name="PSWMergedSavingCell_0_484" hidden="1">#REF!</definedName>
    <definedName name="PSWMergedSavingCell_0_485" hidden="1">#REF!</definedName>
    <definedName name="PSWMergedSavingCell_0_486" hidden="1">#REF!</definedName>
    <definedName name="PSWMergedSavingCell_0_487" hidden="1">#REF!</definedName>
    <definedName name="PSWMergedSavingCell_0_488" hidden="1">#REF!</definedName>
    <definedName name="PSWMergedSavingCell_0_489" hidden="1">#REF!</definedName>
    <definedName name="PSWMergedSavingCell_0_49" hidden="1">#REF!</definedName>
    <definedName name="PSWMergedSavingCell_0_490" hidden="1">#REF!</definedName>
    <definedName name="PSWMergedSavingCell_0_491" hidden="1">#REF!</definedName>
    <definedName name="PSWMergedSavingCell_0_492" hidden="1">#REF!</definedName>
    <definedName name="PSWMergedSavingCell_0_493" hidden="1">#REF!</definedName>
    <definedName name="PSWMergedSavingCell_0_494" hidden="1">#REF!</definedName>
    <definedName name="PSWMergedSavingCell_0_495" hidden="1">#REF!</definedName>
    <definedName name="PSWMergedSavingCell_0_496" hidden="1">#REF!</definedName>
    <definedName name="PSWMergedSavingCell_0_497" hidden="1">#REF!</definedName>
    <definedName name="PSWMergedSavingCell_0_498" hidden="1">#REF!</definedName>
    <definedName name="PSWMergedSavingCell_0_499" hidden="1">#REF!</definedName>
    <definedName name="PSWMergedSavingCell_0_5" hidden="1">#REF!</definedName>
    <definedName name="PSWMergedSavingCell_0_50" hidden="1">#REF!</definedName>
    <definedName name="PSWMergedSavingCell_0_500" hidden="1">#REF!</definedName>
    <definedName name="PSWMergedSavingCell_0_501" hidden="1">#REF!</definedName>
    <definedName name="PSWMergedSavingCell_0_502" hidden="1">#REF!</definedName>
    <definedName name="PSWMergedSavingCell_0_503" hidden="1">#REF!</definedName>
    <definedName name="PSWMergedSavingCell_0_504" hidden="1">#REF!</definedName>
    <definedName name="PSWMergedSavingCell_0_505" hidden="1">#REF!</definedName>
    <definedName name="PSWMergedSavingCell_0_506" hidden="1">#REF!</definedName>
    <definedName name="PSWMergedSavingCell_0_507" hidden="1">#REF!</definedName>
    <definedName name="PSWMergedSavingCell_0_508" hidden="1">#REF!</definedName>
    <definedName name="PSWMergedSavingCell_0_509" hidden="1">#REF!</definedName>
    <definedName name="PSWMergedSavingCell_0_51" hidden="1">#REF!</definedName>
    <definedName name="PSWMergedSavingCell_0_510" hidden="1">#REF!</definedName>
    <definedName name="PSWMergedSavingCell_0_511" hidden="1">#REF!</definedName>
    <definedName name="PSWMergedSavingCell_0_512" hidden="1">#REF!</definedName>
    <definedName name="PSWMergedSavingCell_0_513" hidden="1">#REF!</definedName>
    <definedName name="PSWMergedSavingCell_0_514" hidden="1">#REF!</definedName>
    <definedName name="PSWMergedSavingCell_0_515" hidden="1">#REF!</definedName>
    <definedName name="PSWMergedSavingCell_0_516" hidden="1">#REF!</definedName>
    <definedName name="PSWMergedSavingCell_0_517" hidden="1">#REF!</definedName>
    <definedName name="PSWMergedSavingCell_0_518" hidden="1">#REF!</definedName>
    <definedName name="PSWMergedSavingCell_0_519" hidden="1">#REF!</definedName>
    <definedName name="PSWMergedSavingCell_0_52" hidden="1">#REF!</definedName>
    <definedName name="PSWMergedSavingCell_0_520" hidden="1">#REF!</definedName>
    <definedName name="PSWMergedSavingCell_0_521" hidden="1">#REF!</definedName>
    <definedName name="PSWMergedSavingCell_0_522" hidden="1">#REF!</definedName>
    <definedName name="PSWMergedSavingCell_0_523" hidden="1">#REF!</definedName>
    <definedName name="PSWMergedSavingCell_0_524" hidden="1">#REF!</definedName>
    <definedName name="PSWMergedSavingCell_0_525" hidden="1">#REF!</definedName>
    <definedName name="PSWMergedSavingCell_0_526" hidden="1">#REF!</definedName>
    <definedName name="PSWMergedSavingCell_0_527" hidden="1">#REF!</definedName>
    <definedName name="PSWMergedSavingCell_0_528" hidden="1">#REF!</definedName>
    <definedName name="PSWMergedSavingCell_0_529" hidden="1">#REF!</definedName>
    <definedName name="PSWMergedSavingCell_0_53" hidden="1">#REF!</definedName>
    <definedName name="PSWMergedSavingCell_0_530" hidden="1">#REF!</definedName>
    <definedName name="PSWMergedSavingCell_0_531" hidden="1">#REF!</definedName>
    <definedName name="PSWMergedSavingCell_0_532" hidden="1">#REF!</definedName>
    <definedName name="PSWMergedSavingCell_0_533" hidden="1">#REF!</definedName>
    <definedName name="PSWMergedSavingCell_0_534" hidden="1">#REF!</definedName>
    <definedName name="PSWMergedSavingCell_0_535" hidden="1">#REF!</definedName>
    <definedName name="PSWMergedSavingCell_0_536" hidden="1">#REF!</definedName>
    <definedName name="PSWMergedSavingCell_0_537" hidden="1">#REF!</definedName>
    <definedName name="PSWMergedSavingCell_0_538" hidden="1">#REF!</definedName>
    <definedName name="PSWMergedSavingCell_0_539" hidden="1">#REF!</definedName>
    <definedName name="PSWMergedSavingCell_0_54" hidden="1">#REF!</definedName>
    <definedName name="PSWMergedSavingCell_0_540" hidden="1">#REF!</definedName>
    <definedName name="PSWMergedSavingCell_0_541" hidden="1">#REF!</definedName>
    <definedName name="PSWMergedSavingCell_0_542" hidden="1">#REF!</definedName>
    <definedName name="PSWMergedSavingCell_0_543" hidden="1">#REF!</definedName>
    <definedName name="PSWMergedSavingCell_0_544" hidden="1">#REF!</definedName>
    <definedName name="PSWMergedSavingCell_0_545" hidden="1">#REF!</definedName>
    <definedName name="PSWMergedSavingCell_0_546" hidden="1">#REF!</definedName>
    <definedName name="PSWMergedSavingCell_0_547" hidden="1">#REF!</definedName>
    <definedName name="PSWMergedSavingCell_0_548" hidden="1">#REF!</definedName>
    <definedName name="PSWMergedSavingCell_0_549" hidden="1">#REF!</definedName>
    <definedName name="PSWMergedSavingCell_0_55" hidden="1">#REF!</definedName>
    <definedName name="PSWMergedSavingCell_0_550" hidden="1">#REF!</definedName>
    <definedName name="PSWMergedSavingCell_0_551" hidden="1">#REF!</definedName>
    <definedName name="PSWMergedSavingCell_0_552" hidden="1">#REF!</definedName>
    <definedName name="PSWMergedSavingCell_0_553" hidden="1">#REF!</definedName>
    <definedName name="PSWMergedSavingCell_0_554" hidden="1">#REF!</definedName>
    <definedName name="PSWMergedSavingCell_0_555" hidden="1">#REF!</definedName>
    <definedName name="PSWMergedSavingCell_0_556" hidden="1">#REF!</definedName>
    <definedName name="PSWMergedSavingCell_0_557" hidden="1">#REF!</definedName>
    <definedName name="PSWMergedSavingCell_0_558" hidden="1">#REF!</definedName>
    <definedName name="PSWMergedSavingCell_0_559" hidden="1">#REF!</definedName>
    <definedName name="PSWMergedSavingCell_0_56" hidden="1">#REF!</definedName>
    <definedName name="PSWMergedSavingCell_0_560" hidden="1">#REF!</definedName>
    <definedName name="PSWMergedSavingCell_0_561" hidden="1">#REF!</definedName>
    <definedName name="PSWMergedSavingCell_0_562" hidden="1">#REF!</definedName>
    <definedName name="PSWMergedSavingCell_0_563" hidden="1">#REF!</definedName>
    <definedName name="PSWMergedSavingCell_0_564" hidden="1">#REF!</definedName>
    <definedName name="PSWMergedSavingCell_0_565" hidden="1">#REF!</definedName>
    <definedName name="PSWMergedSavingCell_0_566" hidden="1">#REF!</definedName>
    <definedName name="PSWMergedSavingCell_0_567" hidden="1">#REF!</definedName>
    <definedName name="PSWMergedSavingCell_0_568" hidden="1">#REF!</definedName>
    <definedName name="PSWMergedSavingCell_0_569" hidden="1">#REF!</definedName>
    <definedName name="PSWMergedSavingCell_0_57" hidden="1">#REF!</definedName>
    <definedName name="PSWMergedSavingCell_0_570" hidden="1">#REF!</definedName>
    <definedName name="PSWMergedSavingCell_0_571" hidden="1">#REF!</definedName>
    <definedName name="PSWMergedSavingCell_0_572" hidden="1">#REF!</definedName>
    <definedName name="PSWMergedSavingCell_0_573" hidden="1">#REF!</definedName>
    <definedName name="PSWMergedSavingCell_0_574" hidden="1">#REF!</definedName>
    <definedName name="PSWMergedSavingCell_0_575" hidden="1">#REF!</definedName>
    <definedName name="PSWMergedSavingCell_0_576" hidden="1">#REF!</definedName>
    <definedName name="PSWMergedSavingCell_0_577" hidden="1">#REF!</definedName>
    <definedName name="PSWMergedSavingCell_0_578" hidden="1">#REF!</definedName>
    <definedName name="PSWMergedSavingCell_0_579" hidden="1">#REF!</definedName>
    <definedName name="PSWMergedSavingCell_0_58" hidden="1">#REF!</definedName>
    <definedName name="PSWMergedSavingCell_0_580" hidden="1">#REF!</definedName>
    <definedName name="PSWMergedSavingCell_0_581" hidden="1">#REF!</definedName>
    <definedName name="PSWMergedSavingCell_0_582" hidden="1">#REF!</definedName>
    <definedName name="PSWMergedSavingCell_0_583" hidden="1">#REF!</definedName>
    <definedName name="PSWMergedSavingCell_0_584" hidden="1">#REF!</definedName>
    <definedName name="PSWMergedSavingCell_0_59" hidden="1">#REF!</definedName>
    <definedName name="PSWMergedSavingCell_0_6" hidden="1">#REF!</definedName>
    <definedName name="PSWMergedSavingCell_0_60" hidden="1">#REF!</definedName>
    <definedName name="PSWMergedSavingCell_0_61" hidden="1">#REF!</definedName>
    <definedName name="PSWMergedSavingCell_0_62" hidden="1">#REF!</definedName>
    <definedName name="PSWMergedSavingCell_0_63" hidden="1">#REF!</definedName>
    <definedName name="PSWMergedSavingCell_0_64" hidden="1">#REF!</definedName>
    <definedName name="PSWMergedSavingCell_0_65" hidden="1">#REF!</definedName>
    <definedName name="PSWMergedSavingCell_0_66" hidden="1">#REF!</definedName>
    <definedName name="PSWMergedSavingCell_0_67" hidden="1">#REF!</definedName>
    <definedName name="PSWMergedSavingCell_0_68" hidden="1">#REF!</definedName>
    <definedName name="PSWMergedSavingCell_0_69" hidden="1">#REF!</definedName>
    <definedName name="PSWMergedSavingCell_0_7" hidden="1">#REF!</definedName>
    <definedName name="PSWMergedSavingCell_0_70" hidden="1">#REF!</definedName>
    <definedName name="PSWMergedSavingCell_0_71" hidden="1">#REF!</definedName>
    <definedName name="PSWMergedSavingCell_0_72" hidden="1">#REF!</definedName>
    <definedName name="PSWMergedSavingCell_0_73" hidden="1">#REF!</definedName>
    <definedName name="PSWMergedSavingCell_0_74" hidden="1">#REF!</definedName>
    <definedName name="PSWMergedSavingCell_0_75" hidden="1">#REF!</definedName>
    <definedName name="PSWMergedSavingCell_0_76" hidden="1">#REF!</definedName>
    <definedName name="PSWMergedSavingCell_0_77" hidden="1">#REF!</definedName>
    <definedName name="PSWMergedSavingCell_0_78" hidden="1">#REF!</definedName>
    <definedName name="PSWMergedSavingCell_0_79" hidden="1">#REF!</definedName>
    <definedName name="PSWMergedSavingCell_0_8" hidden="1">#REF!</definedName>
    <definedName name="PSWMergedSavingCell_0_80" hidden="1">#REF!</definedName>
    <definedName name="PSWMergedSavingCell_0_81" hidden="1">#REF!</definedName>
    <definedName name="PSWMergedSavingCell_0_82" hidden="1">#REF!</definedName>
    <definedName name="PSWMergedSavingCell_0_83" hidden="1">#REF!</definedName>
    <definedName name="PSWMergedSavingCell_0_84" hidden="1">#REF!</definedName>
    <definedName name="PSWMergedSavingCell_0_85" hidden="1">#REF!</definedName>
    <definedName name="PSWMergedSavingCell_0_86" hidden="1">#REF!</definedName>
    <definedName name="PSWMergedSavingCell_0_87" hidden="1">#REF!</definedName>
    <definedName name="PSWMergedSavingCell_0_88" hidden="1">#REF!</definedName>
    <definedName name="PSWMergedSavingCell_0_89" hidden="1">#REF!</definedName>
    <definedName name="PSWMergedSavingCell_0_9" hidden="1">#REF!</definedName>
    <definedName name="PSWMergedSavingCell_0_90" hidden="1">#REF!</definedName>
    <definedName name="PSWMergedSavingCell_0_91" hidden="1">#REF!</definedName>
    <definedName name="PSWMergedSavingCell_0_92" hidden="1">#REF!</definedName>
    <definedName name="PSWMergedSavingCell_0_93" hidden="1">#REF!</definedName>
    <definedName name="PSWMergedSavingCell_0_94" hidden="1">#REF!</definedName>
    <definedName name="PSWMergedSavingCell_0_95" hidden="1">#REF!</definedName>
    <definedName name="PSWMergedSavingCell_0_96" hidden="1">#REF!</definedName>
    <definedName name="PSWMergedSavingCell_0_97" hidden="1">#REF!</definedName>
    <definedName name="PSWMergedSavingCell_0_98" hidden="1">#REF!</definedName>
    <definedName name="PSWMergedSavingCell_0_99" hidden="1">#REF!</definedName>
    <definedName name="PSWMergedSavingCells_0" hidden="1">#REF!</definedName>
    <definedName name="PSWOutput_0" hidden="1">#REF!</definedName>
    <definedName name="PSWSavingCell_0" hidden="1">#REF!</definedName>
    <definedName name="PSWSeries_0_0_Labels" hidden="1">#REF!</definedName>
    <definedName name="PSWSeries_0_0_Values" hidden="1">#REF!</definedName>
    <definedName name="PSWSeries_0_1_Labels" hidden="1">#REF!</definedName>
    <definedName name="PSWSeries_0_1_Values" hidden="1">#REF!</definedName>
    <definedName name="PSWSeries_1_0_Labels" hidden="1">#REF!</definedName>
    <definedName name="PSWSeries_1_0_Values" hidden="1">#REF!</definedName>
    <definedName name="PSWSeries_1_1_Labels" hidden="1">#REF!</definedName>
    <definedName name="PSWSeries_1_1_Values" hidden="1">#REF!</definedName>
    <definedName name="PSWSeries_1_2_Labels" hidden="1">#REF!</definedName>
    <definedName name="PSWSeries_1_2_Values" hidden="1">#REF!</definedName>
    <definedName name="PSWSeries_1_3_Labels" hidden="1">#REF!</definedName>
    <definedName name="PSWSeries_1_3_Values" hidden="1">#REF!</definedName>
    <definedName name="puma" hidden="1">#REF!</definedName>
    <definedName name="sxdysxcgasdc" hidden="1">#REF!</definedName>
    <definedName name="v" hidden="1">#REF!</definedName>
    <definedName name="ww" hidden="1">#REF!</definedName>
    <definedName name="x" hidden="1">#REF!</definedName>
    <definedName name="XLSCOMPFILTER" hidden="1">#REF!</definedName>
    <definedName name="z" hidden="1">#REF!</definedName>
    <definedName name="Z_8EF12FAB_9823_48BE_86FD_445B857A42D4_.wvu.Cols"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9" l="1"/>
  <c r="E14" i="9"/>
  <c r="F14" i="9"/>
  <c r="F13" i="9" s="1"/>
  <c r="E190" i="8"/>
  <c r="E144" i="8"/>
  <c r="E130" i="8"/>
  <c r="E129" i="8"/>
  <c r="E53" i="10" s="1"/>
  <c r="E52" i="10" s="1"/>
  <c r="E83" i="8"/>
  <c r="E48" i="10"/>
  <c r="E69" i="8"/>
  <c r="E62" i="8"/>
  <c r="E39" i="10"/>
  <c r="E37" i="10"/>
  <c r="F107" i="7"/>
  <c r="G105" i="7"/>
  <c r="E97" i="7"/>
  <c r="E90" i="7"/>
  <c r="E96" i="7"/>
  <c r="E83" i="7"/>
  <c r="E73" i="7"/>
  <c r="E72" i="7"/>
  <c r="E62" i="7"/>
  <c r="E65" i="7" s="1"/>
  <c r="E78" i="7" s="1"/>
  <c r="E58" i="7"/>
  <c r="E43" i="7"/>
  <c r="E41" i="7" s="1"/>
  <c r="E40" i="7"/>
  <c r="E51" i="10"/>
  <c r="E50" i="10"/>
  <c r="E34" i="7"/>
  <c r="E18" i="7"/>
  <c r="E17" i="7" s="1"/>
  <c r="E27" i="7" s="1"/>
  <c r="E32" i="7"/>
  <c r="E43" i="10"/>
  <c r="E42" i="10"/>
  <c r="E46" i="10"/>
  <c r="D130" i="6"/>
  <c r="D81" i="6"/>
  <c r="P115" i="6"/>
  <c r="M115" i="6"/>
  <c r="L115" i="6"/>
  <c r="K115" i="6"/>
  <c r="K93" i="6" s="1"/>
  <c r="H115" i="6"/>
  <c r="G115" i="6"/>
  <c r="C115" i="6"/>
  <c r="L114" i="6"/>
  <c r="H114" i="6"/>
  <c r="G114" i="6"/>
  <c r="C114" i="6"/>
  <c r="Q113" i="6"/>
  <c r="P113" i="6"/>
  <c r="M113" i="6"/>
  <c r="K113" i="6"/>
  <c r="H113" i="6"/>
  <c r="G113" i="6"/>
  <c r="F113" i="6"/>
  <c r="E113" i="5"/>
  <c r="C113" i="6"/>
  <c r="Q112" i="6"/>
  <c r="Q89" i="6" s="1"/>
  <c r="P112" i="6"/>
  <c r="K112" i="6"/>
  <c r="C112" i="6"/>
  <c r="Q111" i="6"/>
  <c r="M111" i="6"/>
  <c r="K111" i="6"/>
  <c r="H111" i="6"/>
  <c r="F111" i="6"/>
  <c r="C111" i="6"/>
  <c r="K110" i="6"/>
  <c r="K86" i="6" s="1"/>
  <c r="C110" i="6"/>
  <c r="L110" i="6"/>
  <c r="L86" i="6" s="1"/>
  <c r="Q109" i="6"/>
  <c r="G109" i="6"/>
  <c r="F109" i="6"/>
  <c r="C109" i="6"/>
  <c r="C108" i="6"/>
  <c r="M107" i="6"/>
  <c r="C107" i="6"/>
  <c r="L107" i="6"/>
  <c r="Q106" i="6"/>
  <c r="Q82" i="6" s="1"/>
  <c r="P106" i="6"/>
  <c r="P82" i="6" s="1"/>
  <c r="M106" i="6"/>
  <c r="M82" i="6" s="1"/>
  <c r="L106" i="6"/>
  <c r="L82" i="6" s="1"/>
  <c r="K106" i="6"/>
  <c r="H106" i="6"/>
  <c r="H82" i="6" s="1"/>
  <c r="G106" i="6"/>
  <c r="C106" i="6"/>
  <c r="Q105" i="6"/>
  <c r="P105" i="6"/>
  <c r="M105" i="6"/>
  <c r="K105" i="6"/>
  <c r="H105" i="6"/>
  <c r="G105" i="6"/>
  <c r="F105" i="6"/>
  <c r="E105" i="5"/>
  <c r="C105" i="6"/>
  <c r="F104" i="6"/>
  <c r="C104" i="6"/>
  <c r="Q103" i="6"/>
  <c r="C103" i="6"/>
  <c r="L103" i="6"/>
  <c r="Q102" i="6"/>
  <c r="Q76" i="6" s="1"/>
  <c r="P102" i="6"/>
  <c r="P76" i="6" s="1"/>
  <c r="L102" i="6"/>
  <c r="L76" i="6" s="1"/>
  <c r="K102" i="6"/>
  <c r="H102" i="6"/>
  <c r="G102" i="6"/>
  <c r="G76" i="6" s="1"/>
  <c r="C102" i="6"/>
  <c r="L101" i="6"/>
  <c r="L75" i="6" s="1"/>
  <c r="C101" i="6"/>
  <c r="M101" i="6"/>
  <c r="L100" i="6"/>
  <c r="G100" i="6"/>
  <c r="G74" i="6" s="1"/>
  <c r="C100" i="6"/>
  <c r="P99" i="6"/>
  <c r="M99" i="6"/>
  <c r="G99" i="6"/>
  <c r="C99" i="6"/>
  <c r="P98" i="6"/>
  <c r="M98" i="6"/>
  <c r="M72" i="6" s="1"/>
  <c r="L98" i="6"/>
  <c r="L72" i="6" s="1"/>
  <c r="K98" i="6"/>
  <c r="H98" i="6"/>
  <c r="C98" i="6"/>
  <c r="Q97" i="6"/>
  <c r="P97" i="6"/>
  <c r="P70" i="6" s="1"/>
  <c r="M97" i="6"/>
  <c r="K97" i="6"/>
  <c r="H97" i="6"/>
  <c r="G97" i="6"/>
  <c r="F97" i="6"/>
  <c r="C97" i="6"/>
  <c r="C96" i="6"/>
  <c r="C95" i="6"/>
  <c r="L93" i="5"/>
  <c r="Q91" i="5"/>
  <c r="Q89" i="5"/>
  <c r="Q88" i="5"/>
  <c r="Q87" i="5" s="1"/>
  <c r="K88" i="5"/>
  <c r="F88" i="5"/>
  <c r="F85" i="5"/>
  <c r="F79" i="5"/>
  <c r="Q77" i="5"/>
  <c r="K76" i="5"/>
  <c r="L76" i="5"/>
  <c r="H76" i="5"/>
  <c r="P72" i="5"/>
  <c r="K72" i="5"/>
  <c r="D196" i="3"/>
  <c r="H142" i="3"/>
  <c r="G141" i="3"/>
  <c r="M134" i="3"/>
  <c r="I183" i="3"/>
  <c r="E180" i="3"/>
  <c r="N177" i="3"/>
  <c r="N174" i="3"/>
  <c r="I174" i="3"/>
  <c r="E174" i="3"/>
  <c r="D174" i="3" s="1"/>
  <c r="D172" i="3"/>
  <c r="N172" i="3"/>
  <c r="I172" i="3"/>
  <c r="E172" i="3"/>
  <c r="N167" i="3"/>
  <c r="I167" i="3"/>
  <c r="M111" i="3"/>
  <c r="H109" i="3"/>
  <c r="P104" i="3"/>
  <c r="N156" i="3"/>
  <c r="M104" i="3"/>
  <c r="Q103" i="3"/>
  <c r="H103" i="3"/>
  <c r="Q100" i="3"/>
  <c r="Q99" i="3" s="1"/>
  <c r="L100" i="3"/>
  <c r="L99" i="3" s="1"/>
  <c r="I152" i="3"/>
  <c r="F100" i="3"/>
  <c r="F99" i="3" s="1"/>
  <c r="E99" i="3" s="1"/>
  <c r="K95" i="3"/>
  <c r="O143" i="3"/>
  <c r="H143" i="3"/>
  <c r="Q143" i="3"/>
  <c r="Q142" i="3"/>
  <c r="O142" i="3"/>
  <c r="K142" i="3"/>
  <c r="G142" i="3"/>
  <c r="Q141" i="3"/>
  <c r="O141" i="3"/>
  <c r="K141" i="3"/>
  <c r="H141" i="3"/>
  <c r="H139" i="3"/>
  <c r="E139" i="3" s="1"/>
  <c r="G139" i="3"/>
  <c r="F139" i="3"/>
  <c r="O138" i="3"/>
  <c r="H138" i="3"/>
  <c r="Q135" i="3"/>
  <c r="M135" i="3"/>
  <c r="G135" i="3"/>
  <c r="Q134" i="3"/>
  <c r="P134" i="3"/>
  <c r="L134" i="3"/>
  <c r="K134" i="3"/>
  <c r="G134" i="3"/>
  <c r="M133" i="3"/>
  <c r="K132" i="3"/>
  <c r="G132" i="3"/>
  <c r="Q132" i="3"/>
  <c r="P131" i="3"/>
  <c r="O131" i="3"/>
  <c r="N131" i="3" s="1"/>
  <c r="M131" i="3"/>
  <c r="F131" i="3"/>
  <c r="F130" i="3"/>
  <c r="G129" i="3"/>
  <c r="Q128" i="3"/>
  <c r="P128" i="3"/>
  <c r="L128" i="3"/>
  <c r="J128" i="3"/>
  <c r="H128" i="3"/>
  <c r="G128" i="3"/>
  <c r="P127" i="3"/>
  <c r="L127" i="3"/>
  <c r="J127" i="3"/>
  <c r="G127" i="3"/>
  <c r="F127" i="3"/>
  <c r="Q127" i="3"/>
  <c r="P126" i="3"/>
  <c r="L126" i="3"/>
  <c r="J124" i="3"/>
  <c r="G123" i="3"/>
  <c r="Q122" i="3"/>
  <c r="M122" i="3"/>
  <c r="L122" i="3"/>
  <c r="K122" i="3"/>
  <c r="J122" i="3"/>
  <c r="G122" i="3"/>
  <c r="D121" i="3"/>
  <c r="M120" i="3"/>
  <c r="L120" i="3"/>
  <c r="K120" i="3"/>
  <c r="F120" i="3"/>
  <c r="H120" i="3"/>
  <c r="P119" i="3"/>
  <c r="F119" i="3"/>
  <c r="F118" i="3" s="1"/>
  <c r="Q119" i="3"/>
  <c r="D118" i="3"/>
  <c r="Q117" i="3"/>
  <c r="J117" i="3"/>
  <c r="H117" i="3"/>
  <c r="F117" i="3"/>
  <c r="P117" i="3"/>
  <c r="Q115" i="3"/>
  <c r="L115" i="3"/>
  <c r="K115" i="3"/>
  <c r="J115" i="3"/>
  <c r="G115" i="3"/>
  <c r="F115" i="3"/>
  <c r="J112" i="3"/>
  <c r="H112" i="3"/>
  <c r="F112" i="3"/>
  <c r="M112" i="3"/>
  <c r="P111" i="3"/>
  <c r="Q109" i="3"/>
  <c r="K109" i="3"/>
  <c r="Q107" i="3"/>
  <c r="G104" i="3"/>
  <c r="L104" i="3"/>
  <c r="P103" i="3"/>
  <c r="J103" i="3"/>
  <c r="P100" i="3"/>
  <c r="P99" i="3" s="1"/>
  <c r="O100" i="3"/>
  <c r="M100" i="3"/>
  <c r="K100" i="3"/>
  <c r="J100" i="3"/>
  <c r="J99" i="3" s="1"/>
  <c r="I99" i="3" s="1"/>
  <c r="I100" i="3"/>
  <c r="H100" i="3"/>
  <c r="G100" i="3"/>
  <c r="M99" i="3"/>
  <c r="K99" i="3"/>
  <c r="H99" i="3"/>
  <c r="G99" i="3"/>
  <c r="D99" i="3"/>
  <c r="J97" i="3"/>
  <c r="N91" i="3"/>
  <c r="I91" i="3"/>
  <c r="N90" i="3"/>
  <c r="E90" i="3"/>
  <c r="N89" i="3"/>
  <c r="J84" i="3"/>
  <c r="E89" i="3"/>
  <c r="N88" i="3"/>
  <c r="I88" i="3"/>
  <c r="E88" i="3"/>
  <c r="P84" i="3"/>
  <c r="O84" i="3"/>
  <c r="I87" i="3"/>
  <c r="E87" i="3"/>
  <c r="N86" i="3"/>
  <c r="M84" i="3"/>
  <c r="I86" i="3"/>
  <c r="D86" i="3" s="1"/>
  <c r="E86" i="3"/>
  <c r="N85" i="3"/>
  <c r="I85" i="3"/>
  <c r="E85" i="3"/>
  <c r="D85" i="3" s="1"/>
  <c r="Q84" i="3"/>
  <c r="N83" i="3"/>
  <c r="I83" i="3"/>
  <c r="N82" i="3"/>
  <c r="I82" i="3"/>
  <c r="D82" i="3" s="1"/>
  <c r="E82" i="3"/>
  <c r="N81" i="3"/>
  <c r="I81" i="3"/>
  <c r="D81" i="3" s="1"/>
  <c r="E81" i="3"/>
  <c r="N80" i="3"/>
  <c r="D80" i="3"/>
  <c r="I80" i="3"/>
  <c r="E80" i="3"/>
  <c r="P68" i="3"/>
  <c r="N79" i="3"/>
  <c r="I79" i="3"/>
  <c r="E79" i="3"/>
  <c r="N78" i="3"/>
  <c r="I78" i="3"/>
  <c r="E78" i="3"/>
  <c r="D78" i="3"/>
  <c r="N77" i="3"/>
  <c r="E77" i="3"/>
  <c r="J68" i="3"/>
  <c r="N75" i="3"/>
  <c r="I75" i="3"/>
  <c r="N74" i="3"/>
  <c r="I74" i="3"/>
  <c r="E74" i="3"/>
  <c r="D74" i="3" s="1"/>
  <c r="N73" i="3"/>
  <c r="I73" i="3"/>
  <c r="D73" i="3" s="1"/>
  <c r="E73" i="3"/>
  <c r="N72" i="3"/>
  <c r="I72" i="3"/>
  <c r="N71" i="3"/>
  <c r="I71" i="3"/>
  <c r="E71" i="3"/>
  <c r="N70" i="3"/>
  <c r="I70" i="3"/>
  <c r="D70" i="3" s="1"/>
  <c r="E70" i="3"/>
  <c r="N69" i="3"/>
  <c r="M68" i="3"/>
  <c r="E69" i="3"/>
  <c r="H68" i="3"/>
  <c r="P65" i="3"/>
  <c r="N67" i="3"/>
  <c r="I67" i="3"/>
  <c r="N66" i="3"/>
  <c r="M65" i="3"/>
  <c r="I66" i="3"/>
  <c r="D66" i="3" s="1"/>
  <c r="E66" i="3"/>
  <c r="Q65" i="3"/>
  <c r="L65" i="3"/>
  <c r="J65" i="3"/>
  <c r="N64" i="3"/>
  <c r="I64" i="3"/>
  <c r="E64" i="3"/>
  <c r="I63" i="3"/>
  <c r="E63" i="3"/>
  <c r="Q58" i="3"/>
  <c r="P58" i="3"/>
  <c r="N62" i="3"/>
  <c r="I62" i="3"/>
  <c r="H58" i="3"/>
  <c r="N61" i="3"/>
  <c r="F58" i="3"/>
  <c r="E61" i="3"/>
  <c r="N60" i="3"/>
  <c r="K58" i="3"/>
  <c r="E60" i="3"/>
  <c r="N59" i="3"/>
  <c r="I59" i="3"/>
  <c r="E59" i="3"/>
  <c r="D59" i="3"/>
  <c r="J58" i="3"/>
  <c r="N57" i="3"/>
  <c r="I57" i="3"/>
  <c r="N56" i="3"/>
  <c r="M52" i="3"/>
  <c r="F52" i="3"/>
  <c r="E56" i="3"/>
  <c r="N55" i="3"/>
  <c r="L52" i="3"/>
  <c r="E55" i="3"/>
  <c r="I54" i="3"/>
  <c r="N53" i="3"/>
  <c r="E33" i="9"/>
  <c r="E32" i="9" s="1"/>
  <c r="E53" i="3"/>
  <c r="K52" i="3"/>
  <c r="N51" i="3"/>
  <c r="I51" i="3"/>
  <c r="D51" i="3" s="1"/>
  <c r="E51" i="3"/>
  <c r="I50" i="3"/>
  <c r="H45" i="3"/>
  <c r="G45" i="3"/>
  <c r="N49" i="3"/>
  <c r="I49" i="3"/>
  <c r="E49" i="3"/>
  <c r="N48" i="3"/>
  <c r="F45" i="3"/>
  <c r="E48" i="3"/>
  <c r="N47" i="3"/>
  <c r="E47" i="3"/>
  <c r="J45" i="3"/>
  <c r="E46" i="3"/>
  <c r="P45" i="3"/>
  <c r="M45" i="3"/>
  <c r="O43" i="3"/>
  <c r="N43" i="3" s="1"/>
  <c r="N44" i="3"/>
  <c r="M43" i="3"/>
  <c r="I44" i="3"/>
  <c r="G43" i="3"/>
  <c r="F43" i="3"/>
  <c r="E43" i="3" s="1"/>
  <c r="Q43" i="3"/>
  <c r="P43" i="3"/>
  <c r="L43" i="3"/>
  <c r="K43" i="3"/>
  <c r="H43" i="3"/>
  <c r="I42" i="3"/>
  <c r="E42" i="3"/>
  <c r="Q40" i="3"/>
  <c r="P40" i="3"/>
  <c r="N41" i="3"/>
  <c r="J40" i="3"/>
  <c r="I40" i="3" s="1"/>
  <c r="I41" i="3"/>
  <c r="H40" i="3"/>
  <c r="G40" i="3"/>
  <c r="E41" i="3"/>
  <c r="M40" i="3"/>
  <c r="L40" i="3"/>
  <c r="K40" i="3"/>
  <c r="F40" i="3"/>
  <c r="E40" i="3" s="1"/>
  <c r="I39" i="3"/>
  <c r="E39" i="3"/>
  <c r="D39" i="3" s="1"/>
  <c r="N38" i="3"/>
  <c r="I38" i="3"/>
  <c r="G37" i="3"/>
  <c r="G15" i="3" s="1"/>
  <c r="O37" i="3"/>
  <c r="M37" i="3"/>
  <c r="M15" i="3" s="1"/>
  <c r="L37" i="3"/>
  <c r="K37" i="3"/>
  <c r="I37" i="3" s="1"/>
  <c r="I15" i="3" s="1"/>
  <c r="J37" i="3"/>
  <c r="H37" i="3"/>
  <c r="F37" i="3"/>
  <c r="E37" i="3" s="1"/>
  <c r="N36" i="3"/>
  <c r="K34" i="3"/>
  <c r="I36" i="3"/>
  <c r="D36" i="3" s="1"/>
  <c r="E36" i="3"/>
  <c r="N35" i="3"/>
  <c r="J34" i="3"/>
  <c r="O34" i="3"/>
  <c r="M34" i="3"/>
  <c r="L34" i="3"/>
  <c r="H34" i="3"/>
  <c r="N33" i="3"/>
  <c r="I33" i="3"/>
  <c r="D33" i="3" s="1"/>
  <c r="E33" i="3"/>
  <c r="Q31" i="3"/>
  <c r="Q12" i="3" s="1"/>
  <c r="P31" i="3"/>
  <c r="N32" i="3"/>
  <c r="M31" i="3"/>
  <c r="M12" i="3" s="1"/>
  <c r="I32" i="3"/>
  <c r="D32" i="3" s="1"/>
  <c r="E32" i="3"/>
  <c r="O31" i="3"/>
  <c r="L31" i="3"/>
  <c r="K31" i="3"/>
  <c r="I31" i="3" s="1"/>
  <c r="I12" i="3" s="1"/>
  <c r="J31" i="3"/>
  <c r="H31" i="3"/>
  <c r="G31" i="3"/>
  <c r="G12" i="3" s="1"/>
  <c r="F31" i="3"/>
  <c r="D30" i="3"/>
  <c r="D11" i="3" s="1"/>
  <c r="P11" i="3"/>
  <c r="N11" i="3" s="1"/>
  <c r="I30" i="3"/>
  <c r="I11" i="3" s="1"/>
  <c r="E30" i="3"/>
  <c r="O15" i="3"/>
  <c r="L15" i="3"/>
  <c r="J15" i="3"/>
  <c r="H15" i="3"/>
  <c r="F15" i="3"/>
  <c r="O12" i="3"/>
  <c r="L12" i="3"/>
  <c r="H12" i="3"/>
  <c r="F12" i="3"/>
  <c r="O11" i="3"/>
  <c r="M11" i="3"/>
  <c r="L11" i="3"/>
  <c r="K11" i="3"/>
  <c r="J11" i="3"/>
  <c r="H11" i="3"/>
  <c r="G11" i="3"/>
  <c r="F11" i="3"/>
  <c r="E11" i="3"/>
  <c r="D56" i="2"/>
  <c r="D35" i="2"/>
  <c r="D31" i="2"/>
  <c r="D20" i="2"/>
  <c r="D16" i="2"/>
  <c r="D12" i="2"/>
  <c r="E29" i="9" l="1"/>
  <c r="N84" i="3"/>
  <c r="E45" i="3"/>
  <c r="I84" i="3"/>
  <c r="E15" i="3"/>
  <c r="N31" i="3"/>
  <c r="P12" i="3"/>
  <c r="N12" i="3" s="1"/>
  <c r="M14" i="3"/>
  <c r="K15" i="3"/>
  <c r="D71" i="3"/>
  <c r="E31" i="3"/>
  <c r="Q34" i="3"/>
  <c r="N30" i="3"/>
  <c r="Q37" i="3"/>
  <c r="Q15" i="3" s="1"/>
  <c r="Q45" i="3"/>
  <c r="N50" i="3"/>
  <c r="P52" i="3"/>
  <c r="I56" i="3"/>
  <c r="D56" i="3" s="1"/>
  <c r="D57" i="3"/>
  <c r="I61" i="3"/>
  <c r="D61" i="3" s="1"/>
  <c r="H65" i="3"/>
  <c r="H29" i="3" s="1"/>
  <c r="K68" i="3"/>
  <c r="K29" i="3" s="1"/>
  <c r="E72" i="3"/>
  <c r="D72" i="3" s="1"/>
  <c r="E76" i="3"/>
  <c r="D76" i="3" s="1"/>
  <c r="G84" i="3"/>
  <c r="G110" i="3"/>
  <c r="F110" i="3"/>
  <c r="P110" i="3"/>
  <c r="D90" i="3"/>
  <c r="D26" i="2"/>
  <c r="E44" i="3"/>
  <c r="D44" i="3" s="1"/>
  <c r="L45" i="3"/>
  <c r="Q52" i="3"/>
  <c r="D62" i="3"/>
  <c r="L68" i="3"/>
  <c r="I90" i="3"/>
  <c r="E152" i="3"/>
  <c r="E100" i="3" s="1"/>
  <c r="I55" i="3"/>
  <c r="D55" i="3" s="1"/>
  <c r="D67" i="3"/>
  <c r="D87" i="3"/>
  <c r="N87" i="3"/>
  <c r="E54" i="3"/>
  <c r="D64" i="3"/>
  <c r="I76" i="3"/>
  <c r="E83" i="3"/>
  <c r="D83" i="3" s="1"/>
  <c r="O45" i="3"/>
  <c r="I48" i="3"/>
  <c r="D48" i="3" s="1"/>
  <c r="I60" i="3"/>
  <c r="D60" i="3" s="1"/>
  <c r="D63" i="3"/>
  <c r="E75" i="3"/>
  <c r="I89" i="3"/>
  <c r="D89" i="3" s="1"/>
  <c r="H140" i="3"/>
  <c r="G140" i="3"/>
  <c r="F140" i="3"/>
  <c r="E140" i="3" s="1"/>
  <c r="D137" i="3"/>
  <c r="Q140" i="3"/>
  <c r="K140" i="3"/>
  <c r="Q11" i="3"/>
  <c r="O58" i="3"/>
  <c r="O125" i="3"/>
  <c r="L125" i="3"/>
  <c r="K125" i="3"/>
  <c r="O140" i="3"/>
  <c r="D49" i="3"/>
  <c r="D18" i="3" s="1"/>
  <c r="E57" i="3"/>
  <c r="K84" i="3"/>
  <c r="H84" i="3"/>
  <c r="E35" i="3"/>
  <c r="G68" i="3"/>
  <c r="L97" i="3"/>
  <c r="H97" i="3"/>
  <c r="F97" i="3"/>
  <c r="D96" i="3"/>
  <c r="P97" i="3"/>
  <c r="D42" i="2"/>
  <c r="G14" i="3"/>
  <c r="N39" i="3"/>
  <c r="P37" i="3"/>
  <c r="D37" i="3" s="1"/>
  <c r="D15" i="3" s="1"/>
  <c r="I47" i="3"/>
  <c r="J52" i="3"/>
  <c r="L58" i="3"/>
  <c r="I58" i="3" s="1"/>
  <c r="O65" i="3"/>
  <c r="M58" i="3"/>
  <c r="M29" i="3" s="1"/>
  <c r="J12" i="3"/>
  <c r="I35" i="3"/>
  <c r="E38" i="3"/>
  <c r="D38" i="3" s="1"/>
  <c r="E50" i="3"/>
  <c r="D50" i="3" s="1"/>
  <c r="G52" i="3"/>
  <c r="E62" i="3"/>
  <c r="O68" i="3"/>
  <c r="F68" i="3"/>
  <c r="N76" i="3"/>
  <c r="L84" i="3"/>
  <c r="E91" i="3"/>
  <c r="D91" i="3" s="1"/>
  <c r="P125" i="3"/>
  <c r="D152" i="3"/>
  <c r="Q29" i="3"/>
  <c r="K12" i="3"/>
  <c r="I34" i="3"/>
  <c r="I46" i="3"/>
  <c r="H52" i="3"/>
  <c r="K65" i="3"/>
  <c r="I65" i="3" s="1"/>
  <c r="E67" i="3"/>
  <c r="I122" i="3"/>
  <c r="Q125" i="3"/>
  <c r="I45" i="3"/>
  <c r="D54" i="3"/>
  <c r="Q68" i="3"/>
  <c r="H94" i="3"/>
  <c r="H14" i="3" s="1"/>
  <c r="G94" i="3"/>
  <c r="D93" i="3"/>
  <c r="Q94" i="3"/>
  <c r="P94" i="3"/>
  <c r="O94" i="3"/>
  <c r="O99" i="3"/>
  <c r="N99" i="3" s="1"/>
  <c r="N100" i="3"/>
  <c r="K45" i="3"/>
  <c r="D79" i="3"/>
  <c r="M94" i="3"/>
  <c r="O105" i="3"/>
  <c r="L105" i="3"/>
  <c r="P116" i="3"/>
  <c r="D114" i="3"/>
  <c r="H137" i="3"/>
  <c r="O40" i="3"/>
  <c r="F34" i="3"/>
  <c r="D75" i="3"/>
  <c r="Q98" i="3"/>
  <c r="M98" i="3"/>
  <c r="L98" i="3"/>
  <c r="K98" i="3"/>
  <c r="I150" i="3"/>
  <c r="D42" i="3"/>
  <c r="N42" i="3"/>
  <c r="J43" i="3"/>
  <c r="G109" i="3"/>
  <c r="D40" i="2"/>
  <c r="E58" i="3"/>
  <c r="D88" i="3"/>
  <c r="J95" i="3"/>
  <c r="Q113" i="3"/>
  <c r="O113" i="3"/>
  <c r="H113" i="3"/>
  <c r="G34" i="3"/>
  <c r="P34" i="3"/>
  <c r="P29" i="3" s="1"/>
  <c r="D46" i="3"/>
  <c r="D17" i="3" s="1"/>
  <c r="N46" i="3"/>
  <c r="G58" i="3"/>
  <c r="F65" i="3"/>
  <c r="E65" i="3" s="1"/>
  <c r="I77" i="3"/>
  <c r="D77" i="3" s="1"/>
  <c r="Q106" i="3"/>
  <c r="D41" i="3"/>
  <c r="E35" i="9"/>
  <c r="E34" i="9" s="1"/>
  <c r="O52" i="3"/>
  <c r="G65" i="3"/>
  <c r="I69" i="3"/>
  <c r="D69" i="3" s="1"/>
  <c r="F84" i="3"/>
  <c r="E84" i="3" s="1"/>
  <c r="D84" i="3" s="1"/>
  <c r="H102" i="3"/>
  <c r="D101" i="3"/>
  <c r="K102" i="3"/>
  <c r="J102" i="3"/>
  <c r="N54" i="3"/>
  <c r="N146" i="3"/>
  <c r="L106" i="3"/>
  <c r="M106" i="3"/>
  <c r="M110" i="3"/>
  <c r="Q110" i="3"/>
  <c r="L110" i="3"/>
  <c r="H110" i="3"/>
  <c r="H108" i="3" s="1"/>
  <c r="P113" i="3"/>
  <c r="E165" i="3"/>
  <c r="O104" i="3"/>
  <c r="N104" i="3" s="1"/>
  <c r="H115" i="3"/>
  <c r="E115" i="3" s="1"/>
  <c r="J120" i="3"/>
  <c r="I120" i="3" s="1"/>
  <c r="L129" i="3"/>
  <c r="N152" i="3"/>
  <c r="M107" i="3"/>
  <c r="K111" i="3"/>
  <c r="O116" i="3"/>
  <c r="N116" i="3" s="1"/>
  <c r="K130" i="3"/>
  <c r="Q130" i="3"/>
  <c r="P130" i="3"/>
  <c r="H130" i="3"/>
  <c r="E182" i="3"/>
  <c r="I115" i="3"/>
  <c r="L131" i="3"/>
  <c r="J131" i="3"/>
  <c r="G103" i="3"/>
  <c r="L111" i="3"/>
  <c r="G113" i="3"/>
  <c r="Q123" i="3"/>
  <c r="P123" i="3"/>
  <c r="L123" i="3"/>
  <c r="L121" i="3" s="1"/>
  <c r="K123" i="3"/>
  <c r="H123" i="3"/>
  <c r="G95" i="3"/>
  <c r="P95" i="3"/>
  <c r="L95" i="3"/>
  <c r="Q102" i="3"/>
  <c r="M102" i="3"/>
  <c r="K103" i="3"/>
  <c r="K105" i="3"/>
  <c r="I157" i="3"/>
  <c r="H105" i="3"/>
  <c r="F105" i="3"/>
  <c r="K106" i="3"/>
  <c r="Q112" i="3"/>
  <c r="L112" i="3"/>
  <c r="I175" i="3"/>
  <c r="N184" i="3"/>
  <c r="G98" i="3"/>
  <c r="G106" i="3"/>
  <c r="M115" i="3"/>
  <c r="Q126" i="3"/>
  <c r="G131" i="3"/>
  <c r="E131" i="3" s="1"/>
  <c r="L132" i="3"/>
  <c r="K138" i="3"/>
  <c r="K137" i="3" s="1"/>
  <c r="H98" i="3"/>
  <c r="H106" i="3"/>
  <c r="J107" i="3"/>
  <c r="K119" i="3"/>
  <c r="K118" i="3" s="1"/>
  <c r="O120" i="3"/>
  <c r="O124" i="3"/>
  <c r="H131" i="3"/>
  <c r="K139" i="3"/>
  <c r="I149" i="3"/>
  <c r="L103" i="3"/>
  <c r="L109" i="3"/>
  <c r="M109" i="3"/>
  <c r="E161" i="3"/>
  <c r="K113" i="3"/>
  <c r="M130" i="3"/>
  <c r="D193" i="3"/>
  <c r="E154" i="3"/>
  <c r="E102" i="3" s="1"/>
  <c r="M103" i="3"/>
  <c r="K110" i="3"/>
  <c r="L113" i="3"/>
  <c r="G124" i="3"/>
  <c r="H124" i="3"/>
  <c r="Q124" i="3"/>
  <c r="O115" i="3"/>
  <c r="O117" i="3"/>
  <c r="N117" i="3" s="1"/>
  <c r="M117" i="3"/>
  <c r="P120" i="3"/>
  <c r="P118" i="3" s="1"/>
  <c r="F122" i="3"/>
  <c r="P124" i="3"/>
  <c r="L130" i="3"/>
  <c r="G130" i="3"/>
  <c r="E130" i="3" s="1"/>
  <c r="F138" i="3"/>
  <c r="H95" i="3"/>
  <c r="J98" i="3"/>
  <c r="I98" i="3" s="1"/>
  <c r="P115" i="3"/>
  <c r="P114" i="3" s="1"/>
  <c r="M119" i="3"/>
  <c r="M118" i="3" s="1"/>
  <c r="Q120" i="3"/>
  <c r="H122" i="3"/>
  <c r="M123" i="3"/>
  <c r="K131" i="3"/>
  <c r="P133" i="3"/>
  <c r="G138" i="3"/>
  <c r="E146" i="3"/>
  <c r="L94" i="3"/>
  <c r="J94" i="3"/>
  <c r="G102" i="3"/>
  <c r="G105" i="3"/>
  <c r="P106" i="3"/>
  <c r="G112" i="3"/>
  <c r="E112" i="3" s="1"/>
  <c r="M113" i="3"/>
  <c r="I169" i="3"/>
  <c r="E176" i="3"/>
  <c r="E183" i="3"/>
  <c r="D183" i="3" s="1"/>
  <c r="H133" i="3"/>
  <c r="G133" i="3"/>
  <c r="Q133" i="3"/>
  <c r="L133" i="3"/>
  <c r="K133" i="3"/>
  <c r="P136" i="3"/>
  <c r="M136" i="3"/>
  <c r="L136" i="3"/>
  <c r="K136" i="3"/>
  <c r="Q136" i="3"/>
  <c r="O136" i="3"/>
  <c r="N136" i="3" s="1"/>
  <c r="I188" i="3"/>
  <c r="H136" i="3"/>
  <c r="G136" i="3"/>
  <c r="F136" i="3"/>
  <c r="N165" i="3"/>
  <c r="Q116" i="3"/>
  <c r="Q114" i="3" s="1"/>
  <c r="L116" i="3"/>
  <c r="L114" i="3" s="1"/>
  <c r="G116" i="3"/>
  <c r="I185" i="3"/>
  <c r="L107" i="3"/>
  <c r="K107" i="3"/>
  <c r="Q111" i="3"/>
  <c r="I163" i="3"/>
  <c r="M95" i="3"/>
  <c r="H104" i="3"/>
  <c r="F104" i="3"/>
  <c r="Q104" i="3"/>
  <c r="M105" i="3"/>
  <c r="N169" i="3"/>
  <c r="D211" i="3"/>
  <c r="P107" i="3"/>
  <c r="F129" i="3"/>
  <c r="I154" i="3"/>
  <c r="H116" i="3"/>
  <c r="L124" i="3"/>
  <c r="O98" i="3"/>
  <c r="N98" i="3" s="1"/>
  <c r="J116" i="3"/>
  <c r="N176" i="3"/>
  <c r="I53" i="3"/>
  <c r="D53" i="3" s="1"/>
  <c r="D21" i="3" s="1"/>
  <c r="M124" i="3"/>
  <c r="K124" i="3"/>
  <c r="I124" i="3" s="1"/>
  <c r="P132" i="3"/>
  <c r="O132" i="3"/>
  <c r="N132" i="3" s="1"/>
  <c r="M132" i="3"/>
  <c r="F143" i="3"/>
  <c r="E143" i="3" s="1"/>
  <c r="K143" i="3"/>
  <c r="Q95" i="3"/>
  <c r="P98" i="3"/>
  <c r="D108" i="3"/>
  <c r="F109" i="3"/>
  <c r="J111" i="3"/>
  <c r="I111" i="3" s="1"/>
  <c r="K117" i="3"/>
  <c r="I117" i="3" s="1"/>
  <c r="G120" i="3"/>
  <c r="E120" i="3" s="1"/>
  <c r="O122" i="3"/>
  <c r="J133" i="3"/>
  <c r="I133" i="3" s="1"/>
  <c r="Q138" i="3"/>
  <c r="Q137" i="3" s="1"/>
  <c r="K94" i="3"/>
  <c r="N157" i="3"/>
  <c r="G107" i="3"/>
  <c r="P109" i="3"/>
  <c r="G111" i="3"/>
  <c r="E167" i="3"/>
  <c r="D167" i="3" s="1"/>
  <c r="K116" i="3"/>
  <c r="K114" i="3" s="1"/>
  <c r="L119" i="3"/>
  <c r="L118" i="3" s="1"/>
  <c r="H119" i="3"/>
  <c r="H118" i="3" s="1"/>
  <c r="G119" i="3"/>
  <c r="E177" i="3"/>
  <c r="D177" i="3" s="1"/>
  <c r="G125" i="3"/>
  <c r="M125" i="3"/>
  <c r="I177" i="3"/>
  <c r="H125" i="3"/>
  <c r="L117" i="3"/>
  <c r="Q118" i="3"/>
  <c r="P122" i="3"/>
  <c r="F128" i="3"/>
  <c r="E128" i="3" s="1"/>
  <c r="O130" i="3"/>
  <c r="N130" i="3" s="1"/>
  <c r="Q139" i="3"/>
  <c r="O139" i="3"/>
  <c r="O137" i="3" s="1"/>
  <c r="G143" i="3"/>
  <c r="G28" i="3" s="1"/>
  <c r="G97" i="3"/>
  <c r="G96" i="3" s="1"/>
  <c r="Q97" i="3"/>
  <c r="Q96" i="3" s="1"/>
  <c r="O97" i="3"/>
  <c r="M97" i="3"/>
  <c r="M96" i="3" s="1"/>
  <c r="P102" i="3"/>
  <c r="K104" i="3"/>
  <c r="Q105" i="3"/>
  <c r="H107" i="3"/>
  <c r="H111" i="3"/>
  <c r="P112" i="3"/>
  <c r="M116" i="3"/>
  <c r="N183" i="3"/>
  <c r="E189" i="3"/>
  <c r="F142" i="3"/>
  <c r="E142" i="3" s="1"/>
  <c r="G126" i="3"/>
  <c r="K126" i="3"/>
  <c r="J129" i="3"/>
  <c r="Q129" i="3"/>
  <c r="M129" i="3"/>
  <c r="H126" i="3"/>
  <c r="P135" i="3"/>
  <c r="L135" i="3"/>
  <c r="K135" i="3"/>
  <c r="H135" i="3"/>
  <c r="F132" i="3"/>
  <c r="E132" i="3" s="1"/>
  <c r="F135" i="3"/>
  <c r="E135" i="3" s="1"/>
  <c r="F141" i="3"/>
  <c r="E141" i="3" s="1"/>
  <c r="M126" i="3"/>
  <c r="M128" i="3"/>
  <c r="K128" i="3"/>
  <c r="I128" i="3" s="1"/>
  <c r="H129" i="3"/>
  <c r="H132" i="3"/>
  <c r="E187" i="3"/>
  <c r="G70" i="5"/>
  <c r="M70" i="5"/>
  <c r="Q70" i="5"/>
  <c r="K70" i="5"/>
  <c r="P70" i="5"/>
  <c r="H70" i="5"/>
  <c r="F70" i="5"/>
  <c r="K129" i="3"/>
  <c r="M140" i="3"/>
  <c r="L138" i="3"/>
  <c r="J140" i="3"/>
  <c r="D205" i="3"/>
  <c r="D215" i="3"/>
  <c r="D235" i="3"/>
  <c r="H134" i="3"/>
  <c r="D198" i="3"/>
  <c r="H127" i="3"/>
  <c r="E127" i="3" s="1"/>
  <c r="M127" i="3"/>
  <c r="K127" i="3"/>
  <c r="I127" i="3" s="1"/>
  <c r="P129" i="3"/>
  <c r="D218" i="3"/>
  <c r="N48" i="5"/>
  <c r="I49" i="5"/>
  <c r="F82" i="5"/>
  <c r="D81" i="5"/>
  <c r="Q82" i="5"/>
  <c r="M82" i="5"/>
  <c r="K82" i="5"/>
  <c r="G82" i="5"/>
  <c r="P82" i="5"/>
  <c r="L82" i="5"/>
  <c r="H82" i="5"/>
  <c r="N49" i="5"/>
  <c r="N51" i="5"/>
  <c r="I65" i="5"/>
  <c r="G69" i="5"/>
  <c r="J69" i="5"/>
  <c r="D67" i="5"/>
  <c r="P69" i="5"/>
  <c r="L69" i="5"/>
  <c r="J62" i="5"/>
  <c r="M75" i="5"/>
  <c r="L75" i="5"/>
  <c r="N54" i="5"/>
  <c r="O53" i="5"/>
  <c r="K69" i="5"/>
  <c r="Q131" i="3"/>
  <c r="N57" i="5"/>
  <c r="M39" i="5"/>
  <c r="D191" i="3"/>
  <c r="D190" i="3" s="1"/>
  <c r="H24" i="5"/>
  <c r="K24" i="5"/>
  <c r="M62" i="5"/>
  <c r="K86" i="5"/>
  <c r="L86" i="5"/>
  <c r="H91" i="5"/>
  <c r="P95" i="6"/>
  <c r="L95" i="6"/>
  <c r="K95" i="6"/>
  <c r="K68" i="6" s="1"/>
  <c r="H95" i="6"/>
  <c r="H68" i="6" s="1"/>
  <c r="E97" i="6"/>
  <c r="F70" i="6"/>
  <c r="F86" i="5"/>
  <c r="D128" i="5"/>
  <c r="N63" i="5"/>
  <c r="O62" i="5"/>
  <c r="L77" i="5"/>
  <c r="O86" i="5"/>
  <c r="N86" i="5" s="1"/>
  <c r="H108" i="6"/>
  <c r="H84" i="6" s="1"/>
  <c r="K108" i="6"/>
  <c r="K84" i="6" s="1"/>
  <c r="P108" i="6"/>
  <c r="J68" i="5"/>
  <c r="M77" i="5"/>
  <c r="P86" i="5"/>
  <c r="D139" i="5"/>
  <c r="L80" i="5"/>
  <c r="P80" i="5"/>
  <c r="K80" i="5"/>
  <c r="D78" i="5"/>
  <c r="G80" i="5"/>
  <c r="F80" i="5"/>
  <c r="F78" i="5" s="1"/>
  <c r="K89" i="5"/>
  <c r="H92" i="5"/>
  <c r="Q95" i="6"/>
  <c r="E104" i="5"/>
  <c r="P77" i="5"/>
  <c r="F77" i="5"/>
  <c r="H77" i="5"/>
  <c r="H80" i="5"/>
  <c r="P89" i="5"/>
  <c r="Q96" i="6"/>
  <c r="P96" i="6"/>
  <c r="M96" i="6"/>
  <c r="G96" i="6"/>
  <c r="K96" i="6"/>
  <c r="H96" i="6"/>
  <c r="F102" i="6"/>
  <c r="E102" i="6" s="1"/>
  <c r="E102" i="5"/>
  <c r="F79" i="6"/>
  <c r="F106" i="6"/>
  <c r="E106" i="5"/>
  <c r="L74" i="5"/>
  <c r="G74" i="5"/>
  <c r="D87" i="5"/>
  <c r="H104" i="6"/>
  <c r="H79" i="6" s="1"/>
  <c r="H79" i="5"/>
  <c r="H89" i="5"/>
  <c r="G89" i="5"/>
  <c r="O89" i="5"/>
  <c r="L89" i="5"/>
  <c r="Q104" i="6"/>
  <c r="Q79" i="6" s="1"/>
  <c r="Q79" i="5"/>
  <c r="Q78" i="5" s="1"/>
  <c r="F74" i="5"/>
  <c r="G76" i="5"/>
  <c r="M80" i="5"/>
  <c r="P92" i="5"/>
  <c r="L92" i="5"/>
  <c r="G92" i="5"/>
  <c r="L96" i="6"/>
  <c r="L81" i="6"/>
  <c r="M72" i="5"/>
  <c r="H72" i="5"/>
  <c r="O72" i="5"/>
  <c r="L72" i="5"/>
  <c r="D71" i="5"/>
  <c r="G83" i="5"/>
  <c r="L83" i="5"/>
  <c r="O83" i="5"/>
  <c r="M83" i="5"/>
  <c r="H83" i="5"/>
  <c r="F100" i="6"/>
  <c r="E100" i="5"/>
  <c r="L111" i="6"/>
  <c r="L88" i="5"/>
  <c r="Q80" i="5"/>
  <c r="P91" i="5"/>
  <c r="P90" i="5" s="1"/>
  <c r="K91" i="5"/>
  <c r="D90" i="5"/>
  <c r="M91" i="5"/>
  <c r="G91" i="5"/>
  <c r="M76" i="5"/>
  <c r="F76" i="5"/>
  <c r="Q76" i="5"/>
  <c r="P76" i="5"/>
  <c r="O75" i="5"/>
  <c r="K101" i="6"/>
  <c r="Q101" i="6"/>
  <c r="H101" i="6"/>
  <c r="P101" i="6"/>
  <c r="P75" i="6" s="1"/>
  <c r="G101" i="6"/>
  <c r="P103" i="6"/>
  <c r="H103" i="6"/>
  <c r="M103" i="6"/>
  <c r="M77" i="6" s="1"/>
  <c r="Q107" i="6"/>
  <c r="F83" i="5"/>
  <c r="E83" i="5" s="1"/>
  <c r="G107" i="6"/>
  <c r="K107" i="6"/>
  <c r="H107" i="6"/>
  <c r="H83" i="6" s="1"/>
  <c r="J86" i="5"/>
  <c r="I86" i="5" s="1"/>
  <c r="M110" i="6"/>
  <c r="Q110" i="6"/>
  <c r="P110" i="6"/>
  <c r="P86" i="6" s="1"/>
  <c r="G110" i="6"/>
  <c r="Q85" i="5"/>
  <c r="G85" i="5"/>
  <c r="E85" i="5" s="1"/>
  <c r="H85" i="5"/>
  <c r="P85" i="5"/>
  <c r="K87" i="5"/>
  <c r="F91" i="5"/>
  <c r="P93" i="5"/>
  <c r="K93" i="5"/>
  <c r="H93" i="5"/>
  <c r="G93" i="5"/>
  <c r="M93" i="5"/>
  <c r="E97" i="5"/>
  <c r="D136" i="5"/>
  <c r="D130" i="5"/>
  <c r="Q99" i="6"/>
  <c r="L99" i="6"/>
  <c r="K99" i="6"/>
  <c r="H99" i="6"/>
  <c r="J89" i="5"/>
  <c r="I89" i="5" s="1"/>
  <c r="H112" i="6"/>
  <c r="G112" i="6"/>
  <c r="F89" i="5"/>
  <c r="M112" i="6"/>
  <c r="Q43" i="5"/>
  <c r="H84" i="5"/>
  <c r="D117" i="5"/>
  <c r="I40" i="5"/>
  <c r="N44" i="5"/>
  <c r="J74" i="5"/>
  <c r="M100" i="6"/>
  <c r="M74" i="6" s="1"/>
  <c r="M71" i="6" s="1"/>
  <c r="K100" i="6"/>
  <c r="K74" i="6" s="1"/>
  <c r="L112" i="6"/>
  <c r="J92" i="5"/>
  <c r="Q114" i="6"/>
  <c r="P114" i="6"/>
  <c r="M114" i="6"/>
  <c r="K114" i="6"/>
  <c r="J72" i="5"/>
  <c r="P81" i="6"/>
  <c r="K109" i="6"/>
  <c r="P109" i="6"/>
  <c r="M109" i="6"/>
  <c r="L109" i="6"/>
  <c r="M39" i="6"/>
  <c r="K50" i="6"/>
  <c r="K84" i="5"/>
  <c r="E105" i="6"/>
  <c r="M75" i="6"/>
  <c r="P84" i="5"/>
  <c r="E113" i="6"/>
  <c r="O76" i="5"/>
  <c r="M102" i="6"/>
  <c r="M76" i="6" s="1"/>
  <c r="J88" i="5"/>
  <c r="M88" i="5"/>
  <c r="H88" i="5"/>
  <c r="H87" i="5" s="1"/>
  <c r="L24" i="6"/>
  <c r="H24" i="6"/>
  <c r="G24" i="6"/>
  <c r="O80" i="5"/>
  <c r="N80" i="5" s="1"/>
  <c r="O91" i="5"/>
  <c r="J91" i="5"/>
  <c r="M73" i="6"/>
  <c r="G73" i="6"/>
  <c r="Q73" i="6"/>
  <c r="L73" i="6"/>
  <c r="L71" i="6" s="1"/>
  <c r="K73" i="6"/>
  <c r="H73" i="6"/>
  <c r="D71" i="6"/>
  <c r="F59" i="6"/>
  <c r="K59" i="6"/>
  <c r="P73" i="6"/>
  <c r="F50" i="6"/>
  <c r="E51" i="6"/>
  <c r="F39" i="6"/>
  <c r="L97" i="6"/>
  <c r="L105" i="6"/>
  <c r="L80" i="6" s="1"/>
  <c r="L113" i="6"/>
  <c r="K69" i="6"/>
  <c r="L89" i="6"/>
  <c r="M69" i="6"/>
  <c r="Q69" i="6"/>
  <c r="P69" i="6"/>
  <c r="H69" i="6"/>
  <c r="G69" i="6"/>
  <c r="L69" i="6"/>
  <c r="L70" i="6"/>
  <c r="H70" i="6"/>
  <c r="Q70" i="6"/>
  <c r="M70" i="6"/>
  <c r="K70" i="6"/>
  <c r="H91" i="6"/>
  <c r="M91" i="6"/>
  <c r="F91" i="6"/>
  <c r="D90" i="6"/>
  <c r="K91" i="6"/>
  <c r="G91" i="6"/>
  <c r="P91" i="6"/>
  <c r="L91" i="6"/>
  <c r="P77" i="6"/>
  <c r="H77" i="6"/>
  <c r="Q91" i="6"/>
  <c r="G70" i="6"/>
  <c r="L77" i="6"/>
  <c r="H92" i="6"/>
  <c r="G92" i="6"/>
  <c r="Q92" i="6"/>
  <c r="M92" i="6"/>
  <c r="P92" i="6"/>
  <c r="L92" i="6"/>
  <c r="K92" i="6"/>
  <c r="K80" i="6"/>
  <c r="K24" i="6" s="1"/>
  <c r="M80" i="6"/>
  <c r="Q80" i="6"/>
  <c r="Q24" i="6" s="1"/>
  <c r="F80" i="6"/>
  <c r="E80" i="6" s="1"/>
  <c r="H80" i="6"/>
  <c r="G80" i="6"/>
  <c r="P80" i="6"/>
  <c r="Q83" i="6"/>
  <c r="Q77" i="6"/>
  <c r="L88" i="6"/>
  <c r="L87" i="6" s="1"/>
  <c r="O43" i="6"/>
  <c r="E54" i="6"/>
  <c r="Q68" i="6"/>
  <c r="M88" i="6"/>
  <c r="M87" i="6" s="1"/>
  <c r="D87" i="6"/>
  <c r="Q88" i="6"/>
  <c r="Q87" i="6" s="1"/>
  <c r="F88" i="6"/>
  <c r="K88" i="6"/>
  <c r="H88" i="6"/>
  <c r="H87" i="6" s="1"/>
  <c r="Q85" i="6"/>
  <c r="G85" i="6"/>
  <c r="K85" i="6"/>
  <c r="L85" i="6"/>
  <c r="F85" i="6"/>
  <c r="P85" i="6"/>
  <c r="M85" i="6"/>
  <c r="D67" i="6"/>
  <c r="G89" i="6"/>
  <c r="D121" i="6"/>
  <c r="P84" i="6"/>
  <c r="K89" i="6"/>
  <c r="P93" i="6"/>
  <c r="P89" i="6"/>
  <c r="M89" i="6"/>
  <c r="H89" i="6"/>
  <c r="P72" i="6"/>
  <c r="L83" i="6"/>
  <c r="D78" i="6"/>
  <c r="M83" i="6"/>
  <c r="L68" i="6"/>
  <c r="P68" i="6"/>
  <c r="H72" i="6"/>
  <c r="L74" i="6"/>
  <c r="Q75" i="6"/>
  <c r="K75" i="6"/>
  <c r="G75" i="6"/>
  <c r="G83" i="6"/>
  <c r="K83" i="6"/>
  <c r="Q86" i="6"/>
  <c r="Q81" i="6" s="1"/>
  <c r="K72" i="6"/>
  <c r="H75" i="6"/>
  <c r="D117" i="6"/>
  <c r="K76" i="6"/>
  <c r="G82" i="6"/>
  <c r="G86" i="6"/>
  <c r="D139" i="6"/>
  <c r="H93" i="6"/>
  <c r="G93" i="6"/>
  <c r="E185" i="8"/>
  <c r="K82" i="6"/>
  <c r="D128" i="6"/>
  <c r="E49" i="10"/>
  <c r="E77" i="7"/>
  <c r="E53" i="7"/>
  <c r="F76" i="6"/>
  <c r="H76" i="6"/>
  <c r="D136" i="6"/>
  <c r="E41" i="10"/>
  <c r="E67" i="7"/>
  <c r="E28" i="7"/>
  <c r="E68" i="7" s="1"/>
  <c r="E38" i="10"/>
  <c r="E45" i="10"/>
  <c r="E44" i="10" s="1"/>
  <c r="E14" i="7"/>
  <c r="G107" i="7"/>
  <c r="M86" i="6"/>
  <c r="M81" i="6" s="1"/>
  <c r="L93" i="6"/>
  <c r="M93" i="6"/>
  <c r="E82" i="7"/>
  <c r="E95" i="7"/>
  <c r="E94" i="7" s="1"/>
  <c r="E13" i="9"/>
  <c r="E47" i="10"/>
  <c r="E18" i="9"/>
  <c r="E42" i="7"/>
  <c r="I64" i="6" l="1"/>
  <c r="O53" i="6"/>
  <c r="N54" i="6"/>
  <c r="M50" i="6"/>
  <c r="I72" i="5"/>
  <c r="E89" i="5"/>
  <c r="F87" i="5"/>
  <c r="P108" i="3"/>
  <c r="E45" i="6"/>
  <c r="G43" i="6"/>
  <c r="Q59" i="6"/>
  <c r="O100" i="6"/>
  <c r="N100" i="5"/>
  <c r="O74" i="5"/>
  <c r="G101" i="3"/>
  <c r="H59" i="6"/>
  <c r="N91" i="5"/>
  <c r="E42" i="6"/>
  <c r="I94" i="3"/>
  <c r="J93" i="3"/>
  <c r="J14" i="3"/>
  <c r="F62" i="6"/>
  <c r="E63" i="6"/>
  <c r="N61" i="6"/>
  <c r="M59" i="6"/>
  <c r="K14" i="3"/>
  <c r="K93" i="3"/>
  <c r="K28" i="3"/>
  <c r="Q101" i="3"/>
  <c r="G98" i="6"/>
  <c r="G72" i="6" s="1"/>
  <c r="G72" i="5"/>
  <c r="I45" i="6"/>
  <c r="H62" i="6"/>
  <c r="G90" i="6"/>
  <c r="M62" i="6"/>
  <c r="N49" i="6"/>
  <c r="O97" i="6"/>
  <c r="D97" i="5"/>
  <c r="N97" i="5"/>
  <c r="O70" i="5"/>
  <c r="N70" i="5" s="1"/>
  <c r="O106" i="6"/>
  <c r="N106" i="5"/>
  <c r="O82" i="5"/>
  <c r="I54" i="6"/>
  <c r="D54" i="6" s="1"/>
  <c r="J53" i="6"/>
  <c r="L93" i="3"/>
  <c r="L14" i="3"/>
  <c r="M101" i="3"/>
  <c r="P71" i="6"/>
  <c r="K62" i="6"/>
  <c r="K90" i="6"/>
  <c r="I61" i="6"/>
  <c r="E60" i="6"/>
  <c r="E49" i="6"/>
  <c r="D49" i="6" s="1"/>
  <c r="E76" i="6"/>
  <c r="I57" i="6"/>
  <c r="D57" i="6" s="1"/>
  <c r="K87" i="6"/>
  <c r="I40" i="6"/>
  <c r="J39" i="6"/>
  <c r="G62" i="6"/>
  <c r="I49" i="6"/>
  <c r="J87" i="5"/>
  <c r="I88" i="5"/>
  <c r="N97" i="3"/>
  <c r="O96" i="3"/>
  <c r="N51" i="6"/>
  <c r="O50" i="6"/>
  <c r="E55" i="6"/>
  <c r="F53" i="6"/>
  <c r="O39" i="6"/>
  <c r="N40" i="6"/>
  <c r="Q39" i="6"/>
  <c r="I129" i="3"/>
  <c r="E136" i="3"/>
  <c r="O115" i="6"/>
  <c r="N115" i="5"/>
  <c r="O93" i="5"/>
  <c r="N93" i="5" s="1"/>
  <c r="N75" i="5"/>
  <c r="N48" i="6"/>
  <c r="E57" i="6"/>
  <c r="I116" i="3"/>
  <c r="J114" i="3"/>
  <c r="I114" i="3" s="1"/>
  <c r="M108" i="3"/>
  <c r="P25" i="3"/>
  <c r="K25" i="3"/>
  <c r="E64" i="6"/>
  <c r="E74" i="7"/>
  <c r="E31" i="7"/>
  <c r="E29" i="7" s="1"/>
  <c r="E69" i="7" s="1"/>
  <c r="E30" i="7"/>
  <c r="E70" i="7" s="1"/>
  <c r="E71" i="7"/>
  <c r="E55" i="7" s="1"/>
  <c r="E76" i="7" s="1"/>
  <c r="E40" i="10"/>
  <c r="E36" i="10" s="1"/>
  <c r="K81" i="6"/>
  <c r="K39" i="6"/>
  <c r="E48" i="6"/>
  <c r="H25" i="3"/>
  <c r="H43" i="6"/>
  <c r="E44" i="6"/>
  <c r="N52" i="6"/>
  <c r="N76" i="5"/>
  <c r="P43" i="6"/>
  <c r="N43" i="6" s="1"/>
  <c r="N44" i="6"/>
  <c r="P67" i="6"/>
  <c r="N41" i="6"/>
  <c r="N42" i="6"/>
  <c r="D42" i="6"/>
  <c r="L53" i="6"/>
  <c r="I56" i="5"/>
  <c r="G121" i="3"/>
  <c r="K121" i="3"/>
  <c r="M25" i="3"/>
  <c r="G39" i="6"/>
  <c r="E47" i="6"/>
  <c r="D47" i="6" s="1"/>
  <c r="F43" i="6"/>
  <c r="F38" i="6" s="1"/>
  <c r="N46" i="6"/>
  <c r="N60" i="6"/>
  <c r="O59" i="6"/>
  <c r="P100" i="6"/>
  <c r="P74" i="6" s="1"/>
  <c r="P74" i="5"/>
  <c r="N55" i="6"/>
  <c r="Q67" i="6"/>
  <c r="K43" i="6"/>
  <c r="L90" i="6"/>
  <c r="P50" i="6"/>
  <c r="E40" i="6"/>
  <c r="D40" i="6" s="1"/>
  <c r="D64" i="6"/>
  <c r="N64" i="6"/>
  <c r="K108" i="3"/>
  <c r="Q108" i="3"/>
  <c r="G50" i="6"/>
  <c r="Q62" i="6"/>
  <c r="J105" i="6"/>
  <c r="I105" i="5"/>
  <c r="J80" i="5"/>
  <c r="I80" i="5" s="1"/>
  <c r="E58" i="6"/>
  <c r="D58" i="6" s="1"/>
  <c r="O111" i="6"/>
  <c r="N111" i="5"/>
  <c r="M43" i="6"/>
  <c r="M38" i="6" s="1"/>
  <c r="I55" i="6"/>
  <c r="D55" i="6" s="1"/>
  <c r="J109" i="6"/>
  <c r="I109" i="5"/>
  <c r="O114" i="6"/>
  <c r="N114" i="5"/>
  <c r="J99" i="6"/>
  <c r="I99" i="5"/>
  <c r="F103" i="6"/>
  <c r="E103" i="5"/>
  <c r="M74" i="5"/>
  <c r="J96" i="6"/>
  <c r="I96" i="5"/>
  <c r="K104" i="6"/>
  <c r="K79" i="6" s="1"/>
  <c r="K79" i="5"/>
  <c r="K78" i="5" s="1"/>
  <c r="F101" i="6"/>
  <c r="E101" i="5"/>
  <c r="M86" i="5"/>
  <c r="M24" i="5"/>
  <c r="H43" i="5"/>
  <c r="N60" i="5"/>
  <c r="O59" i="5"/>
  <c r="M85" i="5"/>
  <c r="K75" i="5"/>
  <c r="N42" i="5"/>
  <c r="N55" i="5"/>
  <c r="Q53" i="5"/>
  <c r="P142" i="3"/>
  <c r="N142" i="3" s="1"/>
  <c r="P141" i="3"/>
  <c r="N141" i="3" s="1"/>
  <c r="P139" i="3"/>
  <c r="E163" i="3"/>
  <c r="F111" i="3"/>
  <c r="E111" i="3" s="1"/>
  <c r="K112" i="3"/>
  <c r="I112" i="3" s="1"/>
  <c r="I164" i="3"/>
  <c r="G137" i="3"/>
  <c r="J123" i="3"/>
  <c r="M114" i="3"/>
  <c r="M139" i="3"/>
  <c r="E162" i="3"/>
  <c r="D162" i="3" s="1"/>
  <c r="K97" i="3"/>
  <c r="I147" i="3"/>
  <c r="D15" i="2"/>
  <c r="N45" i="6"/>
  <c r="D45" i="6"/>
  <c r="J62" i="6"/>
  <c r="I63" i="6"/>
  <c r="H50" i="6"/>
  <c r="Q50" i="6"/>
  <c r="O105" i="6"/>
  <c r="N105" i="5"/>
  <c r="D105" i="5"/>
  <c r="I58" i="6"/>
  <c r="H39" i="6"/>
  <c r="I65" i="6"/>
  <c r="O109" i="6"/>
  <c r="N109" i="5"/>
  <c r="O85" i="5"/>
  <c r="P62" i="6"/>
  <c r="O99" i="6"/>
  <c r="N99" i="5"/>
  <c r="K85" i="5"/>
  <c r="K92" i="5"/>
  <c r="I92" i="5" s="1"/>
  <c r="O96" i="6"/>
  <c r="D96" i="5"/>
  <c r="N96" i="5"/>
  <c r="L104" i="6"/>
  <c r="L79" i="6" s="1"/>
  <c r="L78" i="6" s="1"/>
  <c r="L79" i="5"/>
  <c r="L78" i="5" s="1"/>
  <c r="G86" i="5"/>
  <c r="Q24" i="5"/>
  <c r="I42" i="5"/>
  <c r="P59" i="5"/>
  <c r="F81" i="5"/>
  <c r="E82" i="5"/>
  <c r="I184" i="3"/>
  <c r="J132" i="3"/>
  <c r="I132" i="3" s="1"/>
  <c r="L39" i="5"/>
  <c r="G24" i="5"/>
  <c r="I179" i="3"/>
  <c r="E168" i="3"/>
  <c r="I180" i="3"/>
  <c r="D180" i="3" s="1"/>
  <c r="I162" i="3"/>
  <c r="N120" i="3"/>
  <c r="I131" i="3"/>
  <c r="J136" i="3"/>
  <c r="I136" i="3" s="1"/>
  <c r="N113" i="3"/>
  <c r="P105" i="3"/>
  <c r="I52" i="3"/>
  <c r="L96" i="3"/>
  <c r="E12" i="3"/>
  <c r="D31" i="3"/>
  <c r="D12" i="3" s="1"/>
  <c r="L43" i="6"/>
  <c r="O62" i="6"/>
  <c r="N63" i="6"/>
  <c r="D63" i="6"/>
  <c r="N47" i="6"/>
  <c r="I41" i="6"/>
  <c r="L50" i="6"/>
  <c r="J97" i="6"/>
  <c r="I97" i="5"/>
  <c r="N58" i="6"/>
  <c r="N57" i="6"/>
  <c r="J102" i="6"/>
  <c r="I102" i="5"/>
  <c r="D102" i="5" s="1"/>
  <c r="H53" i="6"/>
  <c r="I42" i="6"/>
  <c r="L85" i="5"/>
  <c r="H110" i="6"/>
  <c r="H86" i="6" s="1"/>
  <c r="H81" i="6" s="1"/>
  <c r="H86" i="5"/>
  <c r="L87" i="5"/>
  <c r="M104" i="6"/>
  <c r="M79" i="6" s="1"/>
  <c r="M78" i="6" s="1"/>
  <c r="M79" i="5"/>
  <c r="M78" i="5" s="1"/>
  <c r="I61" i="5"/>
  <c r="I52" i="5"/>
  <c r="L91" i="5"/>
  <c r="L90" i="5" s="1"/>
  <c r="H69" i="5"/>
  <c r="N65" i="5"/>
  <c r="L50" i="5"/>
  <c r="E42" i="5"/>
  <c r="D42" i="5" s="1"/>
  <c r="O135" i="3"/>
  <c r="N135" i="3" s="1"/>
  <c r="N187" i="3"/>
  <c r="L43" i="5"/>
  <c r="G53" i="5"/>
  <c r="F126" i="3"/>
  <c r="E126" i="3" s="1"/>
  <c r="E178" i="3"/>
  <c r="D178" i="3" s="1"/>
  <c r="N147" i="3"/>
  <c r="D147" i="3"/>
  <c r="O95" i="3"/>
  <c r="N95" i="3" s="1"/>
  <c r="E185" i="3"/>
  <c r="F133" i="3"/>
  <c r="E133" i="3" s="1"/>
  <c r="I165" i="3"/>
  <c r="D165" i="3" s="1"/>
  <c r="F102" i="3"/>
  <c r="F113" i="3"/>
  <c r="E113" i="3" s="1"/>
  <c r="N40" i="3"/>
  <c r="D40" i="3"/>
  <c r="L140" i="3"/>
  <c r="D45" i="3"/>
  <c r="D16" i="3" s="1"/>
  <c r="N45" i="3"/>
  <c r="E171" i="3"/>
  <c r="D171" i="3" s="1"/>
  <c r="J96" i="3"/>
  <c r="L59" i="6"/>
  <c r="O102" i="6"/>
  <c r="N102" i="5"/>
  <c r="I60" i="6"/>
  <c r="D60" i="6" s="1"/>
  <c r="J59" i="6"/>
  <c r="Q98" i="6"/>
  <c r="Q72" i="6" s="1"/>
  <c r="Q72" i="5"/>
  <c r="G103" i="6"/>
  <c r="G77" i="6" s="1"/>
  <c r="G77" i="5"/>
  <c r="E77" i="5" s="1"/>
  <c r="E76" i="5"/>
  <c r="F96" i="6"/>
  <c r="E96" i="5"/>
  <c r="J104" i="6"/>
  <c r="I104" i="5"/>
  <c r="D104" i="5" s="1"/>
  <c r="J79" i="5"/>
  <c r="M53" i="5"/>
  <c r="H75" i="5"/>
  <c r="E41" i="5"/>
  <c r="I55" i="5"/>
  <c r="N178" i="3"/>
  <c r="L62" i="5"/>
  <c r="G59" i="5"/>
  <c r="E56" i="5"/>
  <c r="D56" i="5" s="1"/>
  <c r="D154" i="3"/>
  <c r="N154" i="3"/>
  <c r="M143" i="3"/>
  <c r="M28" i="3" s="1"/>
  <c r="M138" i="3"/>
  <c r="E188" i="3"/>
  <c r="D188" i="3" s="1"/>
  <c r="I161" i="3"/>
  <c r="J109" i="3"/>
  <c r="I107" i="3"/>
  <c r="L29" i="3"/>
  <c r="Q25" i="3"/>
  <c r="D47" i="3"/>
  <c r="F29" i="3"/>
  <c r="E164" i="3"/>
  <c r="F98" i="6"/>
  <c r="E98" i="5"/>
  <c r="F72" i="5"/>
  <c r="P53" i="6"/>
  <c r="J103" i="6"/>
  <c r="I103" i="5"/>
  <c r="K90" i="5"/>
  <c r="O104" i="6"/>
  <c r="N104" i="5"/>
  <c r="O79" i="5"/>
  <c r="K103" i="6"/>
  <c r="K77" i="6" s="1"/>
  <c r="K77" i="5"/>
  <c r="N52" i="5"/>
  <c r="O24" i="5"/>
  <c r="L24" i="5"/>
  <c r="H59" i="5"/>
  <c r="E48" i="5"/>
  <c r="E70" i="5"/>
  <c r="K50" i="5"/>
  <c r="O50" i="5"/>
  <c r="E45" i="5"/>
  <c r="D45" i="5" s="1"/>
  <c r="F124" i="3"/>
  <c r="E124" i="3" s="1"/>
  <c r="F137" i="3"/>
  <c r="E137" i="3" s="1"/>
  <c r="E138" i="3"/>
  <c r="H39" i="5"/>
  <c r="H38" i="5" s="1"/>
  <c r="J143" i="3"/>
  <c r="J28" i="3" s="1"/>
  <c r="N162" i="3"/>
  <c r="H101" i="3"/>
  <c r="I14" i="3"/>
  <c r="P15" i="3"/>
  <c r="N15" i="3" s="1"/>
  <c r="N37" i="3"/>
  <c r="P59" i="6"/>
  <c r="J110" i="6"/>
  <c r="I110" i="5"/>
  <c r="O103" i="6"/>
  <c r="N103" i="5"/>
  <c r="D103" i="5"/>
  <c r="E100" i="6"/>
  <c r="L71" i="5"/>
  <c r="E106" i="6"/>
  <c r="F82" i="6"/>
  <c r="J77" i="5"/>
  <c r="F108" i="6"/>
  <c r="E108" i="5"/>
  <c r="F84" i="5"/>
  <c r="E70" i="6"/>
  <c r="J73" i="5"/>
  <c r="P73" i="5"/>
  <c r="L73" i="5"/>
  <c r="G73" i="5"/>
  <c r="M73" i="5"/>
  <c r="M71" i="5" s="1"/>
  <c r="F73" i="5"/>
  <c r="E73" i="5" s="1"/>
  <c r="O73" i="5"/>
  <c r="Q73" i="5"/>
  <c r="K73" i="5"/>
  <c r="H73" i="5"/>
  <c r="E65" i="5"/>
  <c r="D65" i="5" s="1"/>
  <c r="E58" i="5"/>
  <c r="D58" i="5" s="1"/>
  <c r="I41" i="5"/>
  <c r="I48" i="5"/>
  <c r="G43" i="5"/>
  <c r="E57" i="5"/>
  <c r="P121" i="3"/>
  <c r="E129" i="3"/>
  <c r="E156" i="3"/>
  <c r="N161" i="3"/>
  <c r="D164" i="3"/>
  <c r="N164" i="3"/>
  <c r="O112" i="3"/>
  <c r="N112" i="3" s="1"/>
  <c r="J105" i="3"/>
  <c r="F125" i="3"/>
  <c r="E125" i="3" s="1"/>
  <c r="I155" i="3"/>
  <c r="F115" i="6"/>
  <c r="E115" i="5"/>
  <c r="D115" i="5" s="1"/>
  <c r="J98" i="6"/>
  <c r="I98" i="5"/>
  <c r="D98" i="5" s="1"/>
  <c r="Q100" i="6"/>
  <c r="Q74" i="6" s="1"/>
  <c r="Q74" i="5"/>
  <c r="O110" i="6"/>
  <c r="N110" i="5"/>
  <c r="D110" i="5"/>
  <c r="O88" i="5"/>
  <c r="O71" i="5"/>
  <c r="N72" i="5"/>
  <c r="E74" i="5"/>
  <c r="F78" i="6"/>
  <c r="Q108" i="6"/>
  <c r="Q84" i="6" s="1"/>
  <c r="Q84" i="5"/>
  <c r="E52" i="5"/>
  <c r="D52" i="5" s="1"/>
  <c r="F24" i="5"/>
  <c r="E24" i="5" s="1"/>
  <c r="N47" i="5"/>
  <c r="O69" i="5"/>
  <c r="N69" i="5" s="1"/>
  <c r="Q62" i="5"/>
  <c r="L70" i="5"/>
  <c r="K53" i="5"/>
  <c r="I46" i="5"/>
  <c r="D46" i="5" s="1"/>
  <c r="G39" i="5"/>
  <c r="E44" i="5"/>
  <c r="F43" i="5"/>
  <c r="M121" i="3"/>
  <c r="L108" i="3"/>
  <c r="P143" i="3"/>
  <c r="N143" i="3" s="1"/>
  <c r="I95" i="3"/>
  <c r="J110" i="3"/>
  <c r="I110" i="3" s="1"/>
  <c r="G81" i="6"/>
  <c r="L67" i="6"/>
  <c r="L66" i="6" s="1"/>
  <c r="G59" i="6"/>
  <c r="E59" i="6" s="1"/>
  <c r="P90" i="6"/>
  <c r="E46" i="6"/>
  <c r="D46" i="6" s="1"/>
  <c r="Q115" i="6"/>
  <c r="Q93" i="6" s="1"/>
  <c r="Q93" i="5"/>
  <c r="L62" i="6"/>
  <c r="L39" i="6"/>
  <c r="O98" i="6"/>
  <c r="N98" i="5"/>
  <c r="H100" i="6"/>
  <c r="H74" i="6" s="1"/>
  <c r="H71" i="6" s="1"/>
  <c r="H74" i="5"/>
  <c r="J85" i="5"/>
  <c r="H71" i="5"/>
  <c r="L68" i="5"/>
  <c r="Q78" i="6"/>
  <c r="F95" i="6"/>
  <c r="E95" i="5"/>
  <c r="F68" i="5"/>
  <c r="H67" i="6"/>
  <c r="H53" i="5"/>
  <c r="E46" i="5"/>
  <c r="N58" i="5"/>
  <c r="H81" i="5"/>
  <c r="D41" i="5"/>
  <c r="N41" i="5"/>
  <c r="O39" i="5"/>
  <c r="E186" i="3"/>
  <c r="F134" i="3"/>
  <c r="E134" i="3" s="1"/>
  <c r="K59" i="5"/>
  <c r="F39" i="5"/>
  <c r="E40" i="5"/>
  <c r="D40" i="5" s="1"/>
  <c r="E61" i="5"/>
  <c r="N189" i="3"/>
  <c r="G118" i="3"/>
  <c r="E118" i="3" s="1"/>
  <c r="E119" i="3"/>
  <c r="I156" i="3"/>
  <c r="J104" i="3"/>
  <c r="I104" i="3" s="1"/>
  <c r="N188" i="3"/>
  <c r="H121" i="3"/>
  <c r="E157" i="3"/>
  <c r="N175" i="3"/>
  <c r="O123" i="3"/>
  <c r="N123" i="3" s="1"/>
  <c r="I159" i="3"/>
  <c r="D35" i="3"/>
  <c r="D14" i="3" s="1"/>
  <c r="E34" i="3"/>
  <c r="I68" i="3"/>
  <c r="M24" i="6"/>
  <c r="J115" i="6"/>
  <c r="I115" i="5"/>
  <c r="J100" i="6"/>
  <c r="I100" i="5"/>
  <c r="D100" i="5" s="1"/>
  <c r="I54" i="5"/>
  <c r="J53" i="5"/>
  <c r="I53" i="5" s="1"/>
  <c r="O77" i="5"/>
  <c r="G108" i="6"/>
  <c r="G84" i="6" s="1"/>
  <c r="G84" i="5"/>
  <c r="K67" i="6"/>
  <c r="I58" i="5"/>
  <c r="I45" i="5"/>
  <c r="D66" i="5"/>
  <c r="Q50" i="5"/>
  <c r="L81" i="5"/>
  <c r="N61" i="5"/>
  <c r="K62" i="5"/>
  <c r="I62" i="5" s="1"/>
  <c r="D62" i="5" s="1"/>
  <c r="I63" i="5"/>
  <c r="G62" i="5"/>
  <c r="E49" i="5"/>
  <c r="D49" i="5" s="1"/>
  <c r="N122" i="3"/>
  <c r="E122" i="3"/>
  <c r="P138" i="3"/>
  <c r="P39" i="5"/>
  <c r="N40" i="5"/>
  <c r="N52" i="3"/>
  <c r="E150" i="3"/>
  <c r="D150" i="3" s="1"/>
  <c r="F98" i="3"/>
  <c r="E98" i="3" s="1"/>
  <c r="O14" i="3"/>
  <c r="O28" i="3"/>
  <c r="N94" i="3"/>
  <c r="J125" i="3"/>
  <c r="I125" i="3" s="1"/>
  <c r="L53" i="5"/>
  <c r="P107" i="6"/>
  <c r="P83" i="6" s="1"/>
  <c r="P83" i="5"/>
  <c r="I44" i="5"/>
  <c r="J43" i="5"/>
  <c r="I43" i="5" s="1"/>
  <c r="N89" i="5"/>
  <c r="M108" i="6"/>
  <c r="M84" i="6" s="1"/>
  <c r="M84" i="5"/>
  <c r="I69" i="5"/>
  <c r="H50" i="5"/>
  <c r="N46" i="5"/>
  <c r="I186" i="3"/>
  <c r="D186" i="3" s="1"/>
  <c r="J134" i="3"/>
  <c r="I134" i="3" s="1"/>
  <c r="N181" i="3"/>
  <c r="O129" i="3"/>
  <c r="N129" i="3" s="1"/>
  <c r="J119" i="3"/>
  <c r="I171" i="3"/>
  <c r="N158" i="3"/>
  <c r="P62" i="5"/>
  <c r="N62" i="5" s="1"/>
  <c r="Q121" i="3"/>
  <c r="J130" i="3"/>
  <c r="I130" i="3" s="1"/>
  <c r="I182" i="3"/>
  <c r="D182" i="3" s="1"/>
  <c r="I158" i="3"/>
  <c r="P93" i="3"/>
  <c r="P14" i="3"/>
  <c r="E149" i="3"/>
  <c r="D149" i="3" s="1"/>
  <c r="O110" i="3"/>
  <c r="N110" i="3" s="1"/>
  <c r="I46" i="6"/>
  <c r="Q43" i="6"/>
  <c r="J106" i="6"/>
  <c r="I106" i="5"/>
  <c r="D106" i="5" s="1"/>
  <c r="F114" i="6"/>
  <c r="E114" i="5"/>
  <c r="D114" i="5" s="1"/>
  <c r="K43" i="5"/>
  <c r="E54" i="5"/>
  <c r="D54" i="5" s="1"/>
  <c r="F53" i="5"/>
  <c r="E53" i="5" s="1"/>
  <c r="D53" i="5" s="1"/>
  <c r="J39" i="5"/>
  <c r="H78" i="5"/>
  <c r="K68" i="5"/>
  <c r="K67" i="5" s="1"/>
  <c r="L108" i="6"/>
  <c r="L84" i="6" s="1"/>
  <c r="L84" i="5"/>
  <c r="M95" i="6"/>
  <c r="M68" i="6" s="1"/>
  <c r="M68" i="5"/>
  <c r="M43" i="5"/>
  <c r="M38" i="5" s="1"/>
  <c r="F69" i="5"/>
  <c r="E69" i="5" s="1"/>
  <c r="P50" i="5"/>
  <c r="I64" i="5"/>
  <c r="J50" i="5"/>
  <c r="I50" i="5" s="1"/>
  <c r="I51" i="5"/>
  <c r="P81" i="5"/>
  <c r="N186" i="3"/>
  <c r="O134" i="3"/>
  <c r="N134" i="3" s="1"/>
  <c r="N149" i="3"/>
  <c r="I168" i="3"/>
  <c r="D168" i="3" s="1"/>
  <c r="E147" i="3"/>
  <c r="E11" i="10" s="1"/>
  <c r="F95" i="3"/>
  <c r="E95" i="3" s="1"/>
  <c r="H114" i="3"/>
  <c r="J101" i="3"/>
  <c r="N150" i="3"/>
  <c r="N105" i="3"/>
  <c r="Q93" i="3"/>
  <c r="Q14" i="3"/>
  <c r="P96" i="3"/>
  <c r="N125" i="3"/>
  <c r="P140" i="3"/>
  <c r="N34" i="3"/>
  <c r="E28" i="9"/>
  <c r="H109" i="6"/>
  <c r="E109" i="5"/>
  <c r="D109" i="5" s="1"/>
  <c r="P43" i="5"/>
  <c r="F112" i="6"/>
  <c r="E112" i="5"/>
  <c r="J93" i="5"/>
  <c r="D121" i="5"/>
  <c r="D116" i="5" s="1"/>
  <c r="F107" i="6"/>
  <c r="E107" i="5"/>
  <c r="D107" i="5" s="1"/>
  <c r="J101" i="6"/>
  <c r="I101" i="5"/>
  <c r="D101" i="5" s="1"/>
  <c r="K83" i="5"/>
  <c r="H78" i="6"/>
  <c r="Q68" i="5"/>
  <c r="Q75" i="5"/>
  <c r="G50" i="5"/>
  <c r="G81" i="5"/>
  <c r="P24" i="5"/>
  <c r="I57" i="5"/>
  <c r="E184" i="3"/>
  <c r="D184" i="3" s="1"/>
  <c r="I187" i="3"/>
  <c r="D187" i="3" s="1"/>
  <c r="J135" i="3"/>
  <c r="I135" i="3" s="1"/>
  <c r="I181" i="3"/>
  <c r="N171" i="3"/>
  <c r="O119" i="3"/>
  <c r="E159" i="3"/>
  <c r="E107" i="3" s="1"/>
  <c r="F107" i="3"/>
  <c r="N163" i="3"/>
  <c r="D163" i="3"/>
  <c r="O111" i="3"/>
  <c r="N111" i="3" s="1"/>
  <c r="P53" i="5"/>
  <c r="N53" i="5" s="1"/>
  <c r="K101" i="3"/>
  <c r="M93" i="3"/>
  <c r="D92" i="3"/>
  <c r="D58" i="3"/>
  <c r="N58" i="3"/>
  <c r="M53" i="6"/>
  <c r="E61" i="6"/>
  <c r="D61" i="6" s="1"/>
  <c r="H62" i="5"/>
  <c r="I47" i="6"/>
  <c r="K39" i="5"/>
  <c r="F93" i="5"/>
  <c r="E93" i="5" s="1"/>
  <c r="O101" i="6"/>
  <c r="N101" i="5"/>
  <c r="N83" i="5"/>
  <c r="M92" i="5"/>
  <c r="M90" i="5" s="1"/>
  <c r="J67" i="5"/>
  <c r="J108" i="6"/>
  <c r="I108" i="5"/>
  <c r="D108" i="5" s="1"/>
  <c r="J84" i="5"/>
  <c r="I84" i="5" s="1"/>
  <c r="G95" i="6"/>
  <c r="G68" i="6" s="1"/>
  <c r="G67" i="6" s="1"/>
  <c r="G68" i="5"/>
  <c r="G67" i="5" s="1"/>
  <c r="Q59" i="5"/>
  <c r="F75" i="5"/>
  <c r="M69" i="5"/>
  <c r="M50" i="5"/>
  <c r="E64" i="5"/>
  <c r="K81" i="5"/>
  <c r="E109" i="3"/>
  <c r="F108" i="3"/>
  <c r="N115" i="3"/>
  <c r="O114" i="3"/>
  <c r="N114" i="3" s="1"/>
  <c r="N159" i="3"/>
  <c r="O107" i="3"/>
  <c r="N107" i="3" s="1"/>
  <c r="N182" i="3"/>
  <c r="D155" i="3"/>
  <c r="N155" i="3"/>
  <c r="O103" i="3"/>
  <c r="L102" i="3"/>
  <c r="G108" i="3"/>
  <c r="F94" i="3"/>
  <c r="E110" i="3"/>
  <c r="E56" i="6"/>
  <c r="E50" i="6"/>
  <c r="P24" i="6"/>
  <c r="E63" i="5"/>
  <c r="F62" i="5"/>
  <c r="E62" i="5" s="1"/>
  <c r="Q53" i="6"/>
  <c r="N65" i="6"/>
  <c r="M90" i="6"/>
  <c r="E52" i="6"/>
  <c r="D52" i="6" s="1"/>
  <c r="F24" i="6"/>
  <c r="E24" i="6" s="1"/>
  <c r="P111" i="6"/>
  <c r="P88" i="6" s="1"/>
  <c r="P87" i="6" s="1"/>
  <c r="P88" i="5"/>
  <c r="P87" i="5" s="1"/>
  <c r="I48" i="6"/>
  <c r="D48" i="6" s="1"/>
  <c r="J107" i="6"/>
  <c r="J83" i="5"/>
  <c r="I83" i="5" s="1"/>
  <c r="I107" i="5"/>
  <c r="Q83" i="5"/>
  <c r="P68" i="5"/>
  <c r="P67" i="5" s="1"/>
  <c r="O108" i="6"/>
  <c r="O84" i="5"/>
  <c r="N108" i="5"/>
  <c r="J95" i="6"/>
  <c r="I95" i="5"/>
  <c r="F59" i="5"/>
  <c r="E59" i="5" s="1"/>
  <c r="E60" i="5"/>
  <c r="D60" i="5" s="1"/>
  <c r="G75" i="5"/>
  <c r="Q69" i="5"/>
  <c r="E51" i="5"/>
  <c r="D51" i="5" s="1"/>
  <c r="F50" i="5"/>
  <c r="E50" i="5" s="1"/>
  <c r="M81" i="5"/>
  <c r="J142" i="3"/>
  <c r="J138" i="3"/>
  <c r="J139" i="3"/>
  <c r="I189" i="3"/>
  <c r="J141" i="3"/>
  <c r="J70" i="5"/>
  <c r="I70" i="5" s="1"/>
  <c r="E181" i="3"/>
  <c r="D181" i="3" s="1"/>
  <c r="O106" i="3"/>
  <c r="N106" i="3" s="1"/>
  <c r="O43" i="5"/>
  <c r="I146" i="3"/>
  <c r="E20" i="10" s="1"/>
  <c r="O109" i="3"/>
  <c r="Q39" i="5"/>
  <c r="Q38" i="5" s="1"/>
  <c r="N56" i="5"/>
  <c r="E158" i="3"/>
  <c r="E106" i="3" s="1"/>
  <c r="F106" i="3"/>
  <c r="N45" i="5"/>
  <c r="E155" i="3"/>
  <c r="E103" i="3" s="1"/>
  <c r="F103" i="3"/>
  <c r="O102" i="3"/>
  <c r="F116" i="3"/>
  <c r="G93" i="3"/>
  <c r="E68" i="3"/>
  <c r="F96" i="3"/>
  <c r="E96" i="3" s="1"/>
  <c r="E97" i="3"/>
  <c r="E52" i="3"/>
  <c r="D56" i="6"/>
  <c r="N56" i="6"/>
  <c r="E65" i="6"/>
  <c r="D65" i="6" s="1"/>
  <c r="E91" i="6"/>
  <c r="D116" i="6"/>
  <c r="F74" i="6"/>
  <c r="E74" i="6" s="1"/>
  <c r="D66" i="6"/>
  <c r="E41" i="6"/>
  <c r="D41" i="6" s="1"/>
  <c r="G53" i="6"/>
  <c r="H90" i="6"/>
  <c r="K53" i="6"/>
  <c r="J113" i="6"/>
  <c r="I113" i="5"/>
  <c r="I52" i="6"/>
  <c r="G111" i="6"/>
  <c r="E111" i="5"/>
  <c r="D111" i="5" s="1"/>
  <c r="G88" i="5"/>
  <c r="I56" i="6"/>
  <c r="J112" i="6"/>
  <c r="I112" i="5"/>
  <c r="P39" i="6"/>
  <c r="P38" i="6" s="1"/>
  <c r="F99" i="6"/>
  <c r="E99" i="5"/>
  <c r="D99" i="5" s="1"/>
  <c r="O107" i="6"/>
  <c r="N107" i="5"/>
  <c r="O92" i="5"/>
  <c r="N92" i="5" s="1"/>
  <c r="M89" i="5"/>
  <c r="K74" i="5"/>
  <c r="I74" i="5" s="1"/>
  <c r="Q86" i="5"/>
  <c r="Q81" i="5" s="1"/>
  <c r="H68" i="5"/>
  <c r="P104" i="6"/>
  <c r="P79" i="6" s="1"/>
  <c r="P78" i="6" s="1"/>
  <c r="P79" i="5"/>
  <c r="P78" i="5" s="1"/>
  <c r="O95" i="6"/>
  <c r="N95" i="5"/>
  <c r="O68" i="5"/>
  <c r="D95" i="5"/>
  <c r="I60" i="5"/>
  <c r="J59" i="5"/>
  <c r="J75" i="5"/>
  <c r="L141" i="3"/>
  <c r="L142" i="3"/>
  <c r="L139" i="3"/>
  <c r="L137" i="3" s="1"/>
  <c r="L59" i="5"/>
  <c r="I178" i="3"/>
  <c r="J126" i="3"/>
  <c r="I126" i="3" s="1"/>
  <c r="N139" i="3"/>
  <c r="E31" i="9"/>
  <c r="E30" i="9" s="1"/>
  <c r="O126" i="3"/>
  <c r="N126" i="3" s="1"/>
  <c r="E175" i="3"/>
  <c r="D175" i="3" s="1"/>
  <c r="F123" i="3"/>
  <c r="E123" i="3" s="1"/>
  <c r="H93" i="3"/>
  <c r="H28" i="3"/>
  <c r="D68" i="3"/>
  <c r="N68" i="3"/>
  <c r="O29" i="3"/>
  <c r="Q28" i="3"/>
  <c r="P28" i="3"/>
  <c r="I44" i="6"/>
  <c r="J43" i="6"/>
  <c r="I43" i="6" s="1"/>
  <c r="O113" i="6"/>
  <c r="N113" i="5"/>
  <c r="D113" i="5"/>
  <c r="J111" i="6"/>
  <c r="I111" i="5"/>
  <c r="I51" i="6"/>
  <c r="D51" i="6" s="1"/>
  <c r="J50" i="6"/>
  <c r="I50" i="6" s="1"/>
  <c r="J114" i="6"/>
  <c r="I114" i="5"/>
  <c r="O112" i="6"/>
  <c r="N112" i="5"/>
  <c r="D112" i="5"/>
  <c r="F90" i="5"/>
  <c r="E91" i="5"/>
  <c r="E90" i="5" s="1"/>
  <c r="J76" i="5"/>
  <c r="I76" i="5" s="1"/>
  <c r="G90" i="5"/>
  <c r="F92" i="5"/>
  <c r="E92" i="5" s="1"/>
  <c r="E80" i="5"/>
  <c r="G104" i="6"/>
  <c r="G79" i="5"/>
  <c r="F110" i="6"/>
  <c r="E110" i="5"/>
  <c r="H90" i="5"/>
  <c r="Q92" i="5"/>
  <c r="M59" i="5"/>
  <c r="P75" i="5"/>
  <c r="I47" i="5"/>
  <c r="D64" i="5"/>
  <c r="N64" i="5"/>
  <c r="J82" i="5"/>
  <c r="E55" i="5"/>
  <c r="D55" i="5" s="1"/>
  <c r="M141" i="3"/>
  <c r="M142" i="3"/>
  <c r="E47" i="5"/>
  <c r="D47" i="5" s="1"/>
  <c r="N180" i="3"/>
  <c r="O128" i="3"/>
  <c r="N128" i="3" s="1"/>
  <c r="E169" i="3"/>
  <c r="D169" i="3" s="1"/>
  <c r="G117" i="3"/>
  <c r="E117" i="3" s="1"/>
  <c r="O127" i="3"/>
  <c r="N127" i="3" s="1"/>
  <c r="D179" i="3"/>
  <c r="N179" i="3"/>
  <c r="D189" i="3"/>
  <c r="I176" i="3"/>
  <c r="D176" i="3" s="1"/>
  <c r="N185" i="3"/>
  <c r="D185" i="3"/>
  <c r="O133" i="3"/>
  <c r="N133" i="3" s="1"/>
  <c r="D146" i="3"/>
  <c r="J106" i="3"/>
  <c r="I106" i="3" s="1"/>
  <c r="N124" i="3"/>
  <c r="L143" i="3"/>
  <c r="L28" i="3" s="1"/>
  <c r="N168" i="3"/>
  <c r="E179" i="3"/>
  <c r="J113" i="3"/>
  <c r="I113" i="3" s="1"/>
  <c r="J29" i="3"/>
  <c r="I43" i="3"/>
  <c r="D43" i="3" s="1"/>
  <c r="D34" i="2"/>
  <c r="N65" i="3"/>
  <c r="D65" i="3"/>
  <c r="H96" i="3"/>
  <c r="I103" i="3"/>
  <c r="G29" i="3"/>
  <c r="I28" i="3" l="1"/>
  <c r="J25" i="3"/>
  <c r="I29" i="3"/>
  <c r="I108" i="6"/>
  <c r="J84" i="6"/>
  <c r="N39" i="5"/>
  <c r="O38" i="5"/>
  <c r="N105" i="6"/>
  <c r="O80" i="6"/>
  <c r="E103" i="6"/>
  <c r="F77" i="6"/>
  <c r="M87" i="5"/>
  <c r="G38" i="6"/>
  <c r="G71" i="6"/>
  <c r="N102" i="6"/>
  <c r="O76" i="6"/>
  <c r="K96" i="3"/>
  <c r="I97" i="3"/>
  <c r="H67" i="5"/>
  <c r="H66" i="5" s="1"/>
  <c r="I107" i="6"/>
  <c r="J83" i="6"/>
  <c r="I68" i="5"/>
  <c r="E107" i="6"/>
  <c r="F83" i="6"/>
  <c r="E114" i="6"/>
  <c r="F92" i="6"/>
  <c r="N88" i="5"/>
  <c r="O87" i="5"/>
  <c r="N87" i="5" s="1"/>
  <c r="I105" i="3"/>
  <c r="N73" i="5"/>
  <c r="N99" i="6"/>
  <c r="O73" i="6"/>
  <c r="Q90" i="6"/>
  <c r="D44" i="6"/>
  <c r="N50" i="6"/>
  <c r="D50" i="6"/>
  <c r="H66" i="6"/>
  <c r="I109" i="3"/>
  <c r="J108" i="3"/>
  <c r="I99" i="6"/>
  <c r="J73" i="6"/>
  <c r="I103" i="6"/>
  <c r="J77" i="6"/>
  <c r="N62" i="6"/>
  <c r="L101" i="3"/>
  <c r="I93" i="5"/>
  <c r="Q92" i="3"/>
  <c r="D34" i="3"/>
  <c r="D13" i="3" s="1"/>
  <c r="F67" i="5"/>
  <c r="E68" i="5"/>
  <c r="N103" i="6"/>
  <c r="D103" i="6"/>
  <c r="O77" i="6"/>
  <c r="I96" i="3"/>
  <c r="N59" i="6"/>
  <c r="N96" i="3"/>
  <c r="L92" i="3"/>
  <c r="L26" i="3" s="1"/>
  <c r="N97" i="6"/>
  <c r="D97" i="6"/>
  <c r="O70" i="6"/>
  <c r="G114" i="3"/>
  <c r="N43" i="5"/>
  <c r="G87" i="5"/>
  <c r="E88" i="5"/>
  <c r="G92" i="3"/>
  <c r="G26" i="3" s="1"/>
  <c r="N103" i="3"/>
  <c r="M67" i="5"/>
  <c r="M66" i="5" s="1"/>
  <c r="I106" i="6"/>
  <c r="J82" i="6"/>
  <c r="N110" i="6"/>
  <c r="O86" i="6"/>
  <c r="N85" i="5"/>
  <c r="N109" i="3"/>
  <c r="O108" i="3"/>
  <c r="D52" i="3"/>
  <c r="D20" i="3" s="1"/>
  <c r="M67" i="6"/>
  <c r="M66" i="6" s="1"/>
  <c r="P38" i="5"/>
  <c r="D61" i="5"/>
  <c r="E95" i="6"/>
  <c r="F68" i="6"/>
  <c r="I110" i="6"/>
  <c r="J86" i="6"/>
  <c r="E72" i="5"/>
  <c r="F71" i="5"/>
  <c r="M137" i="3"/>
  <c r="L38" i="5"/>
  <c r="I105" i="6"/>
  <c r="D105" i="6" s="1"/>
  <c r="J80" i="6"/>
  <c r="P66" i="6"/>
  <c r="O38" i="6"/>
  <c r="N39" i="6"/>
  <c r="K92" i="3"/>
  <c r="E112" i="6"/>
  <c r="D112" i="6" s="1"/>
  <c r="F89" i="6"/>
  <c r="D158" i="3"/>
  <c r="P137" i="3"/>
  <c r="N137" i="3" s="1"/>
  <c r="N138" i="3"/>
  <c r="N77" i="5"/>
  <c r="E43" i="5"/>
  <c r="D43" i="5" s="1"/>
  <c r="D161" i="3"/>
  <c r="P71" i="5"/>
  <c r="N71" i="5" s="1"/>
  <c r="N24" i="5"/>
  <c r="D24" i="5"/>
  <c r="I97" i="6"/>
  <c r="J70" i="6"/>
  <c r="E86" i="5"/>
  <c r="N114" i="6"/>
  <c r="O92" i="6"/>
  <c r="N115" i="6"/>
  <c r="O93" i="6"/>
  <c r="I87" i="5"/>
  <c r="I53" i="6"/>
  <c r="I93" i="3"/>
  <c r="J92" i="3"/>
  <c r="I140" i="3"/>
  <c r="N113" i="6"/>
  <c r="O91" i="6"/>
  <c r="E111" i="6"/>
  <c r="D111" i="6" s="1"/>
  <c r="G88" i="6"/>
  <c r="E116" i="3"/>
  <c r="F114" i="3"/>
  <c r="E114" i="3" s="1"/>
  <c r="D63" i="5"/>
  <c r="I141" i="3"/>
  <c r="G25" i="3"/>
  <c r="I75" i="5"/>
  <c r="O101" i="3"/>
  <c r="N102" i="3"/>
  <c r="F121" i="3"/>
  <c r="E121" i="3" s="1"/>
  <c r="L67" i="5"/>
  <c r="L66" i="5" s="1"/>
  <c r="D44" i="5"/>
  <c r="I73" i="5"/>
  <c r="N50" i="5"/>
  <c r="D50" i="5"/>
  <c r="E98" i="6"/>
  <c r="F72" i="6"/>
  <c r="N109" i="6"/>
  <c r="O85" i="6"/>
  <c r="I123" i="3"/>
  <c r="J121" i="3"/>
  <c r="I121" i="3" s="1"/>
  <c r="E101" i="6"/>
  <c r="D101" i="6" s="1"/>
  <c r="F75" i="6"/>
  <c r="Q66" i="6"/>
  <c r="E54" i="7"/>
  <c r="E75" i="7" s="1"/>
  <c r="E87" i="5"/>
  <c r="N53" i="6"/>
  <c r="I115" i="6"/>
  <c r="J93" i="6"/>
  <c r="D107" i="6"/>
  <c r="N107" i="6"/>
  <c r="O83" i="6"/>
  <c r="N101" i="6"/>
  <c r="O75" i="6"/>
  <c r="O118" i="3"/>
  <c r="N118" i="3" s="1"/>
  <c r="N119" i="3"/>
  <c r="Q71" i="5"/>
  <c r="I109" i="6"/>
  <c r="D109" i="6" s="1"/>
  <c r="J85" i="6"/>
  <c r="N74" i="5"/>
  <c r="I111" i="6"/>
  <c r="J88" i="6"/>
  <c r="I139" i="3"/>
  <c r="I95" i="6"/>
  <c r="J68" i="6"/>
  <c r="I101" i="3"/>
  <c r="K66" i="5"/>
  <c r="I119" i="3"/>
  <c r="J118" i="3"/>
  <c r="I118" i="3" s="1"/>
  <c r="N112" i="6"/>
  <c r="O89" i="6"/>
  <c r="I59" i="5"/>
  <c r="I113" i="6"/>
  <c r="D113" i="6" s="1"/>
  <c r="J91" i="6"/>
  <c r="J137" i="3"/>
  <c r="I137" i="3" s="1"/>
  <c r="I138" i="3"/>
  <c r="E75" i="5"/>
  <c r="I102" i="3"/>
  <c r="O121" i="3"/>
  <c r="N121" i="3" s="1"/>
  <c r="E39" i="5"/>
  <c r="E38" i="5" s="1"/>
  <c r="F38" i="5"/>
  <c r="I85" i="5"/>
  <c r="G38" i="5"/>
  <c r="I98" i="6"/>
  <c r="J72" i="6"/>
  <c r="E84" i="5"/>
  <c r="E29" i="3"/>
  <c r="D29" i="3" s="1"/>
  <c r="D23" i="3" s="1"/>
  <c r="F25" i="3"/>
  <c r="Q71" i="6"/>
  <c r="N140" i="3"/>
  <c r="I62" i="6"/>
  <c r="K78" i="6"/>
  <c r="E39" i="6"/>
  <c r="E53" i="6"/>
  <c r="D53" i="6" s="1"/>
  <c r="F93" i="3"/>
  <c r="E94" i="3"/>
  <c r="E14" i="3" s="1"/>
  <c r="F28" i="3"/>
  <c r="E28" i="3" s="1"/>
  <c r="F14" i="3"/>
  <c r="H92" i="3"/>
  <c r="Q90" i="5"/>
  <c r="E99" i="6"/>
  <c r="D99" i="6" s="1"/>
  <c r="F73" i="6"/>
  <c r="I142" i="3"/>
  <c r="N84" i="5"/>
  <c r="D159" i="3"/>
  <c r="I39" i="5"/>
  <c r="I38" i="5" s="1"/>
  <c r="J38" i="5"/>
  <c r="D28" i="3"/>
  <c r="N28" i="3"/>
  <c r="D157" i="3"/>
  <c r="E105" i="3"/>
  <c r="E104" i="3"/>
  <c r="D156" i="3"/>
  <c r="D19" i="3"/>
  <c r="D22" i="3"/>
  <c r="H38" i="6"/>
  <c r="K71" i="6"/>
  <c r="K66" i="6" s="1"/>
  <c r="E96" i="6"/>
  <c r="F69" i="6"/>
  <c r="I114" i="6"/>
  <c r="D114" i="6" s="1"/>
  <c r="J92" i="6"/>
  <c r="Q67" i="5"/>
  <c r="H85" i="6"/>
  <c r="E109" i="6"/>
  <c r="O93" i="3"/>
  <c r="E108" i="6"/>
  <c r="D108" i="6" s="1"/>
  <c r="F84" i="6"/>
  <c r="N79" i="5"/>
  <c r="O78" i="5"/>
  <c r="N78" i="5" s="1"/>
  <c r="I59" i="6"/>
  <c r="D59" i="6" s="1"/>
  <c r="P101" i="3"/>
  <c r="N100" i="6"/>
  <c r="D100" i="6"/>
  <c r="O74" i="6"/>
  <c r="N108" i="6"/>
  <c r="O84" i="6"/>
  <c r="K38" i="5"/>
  <c r="M92" i="3"/>
  <c r="N14" i="3"/>
  <c r="I100" i="6"/>
  <c r="J74" i="6"/>
  <c r="E115" i="6"/>
  <c r="D115" i="6" s="1"/>
  <c r="F93" i="6"/>
  <c r="I77" i="5"/>
  <c r="J24" i="5"/>
  <c r="I24" i="5" s="1"/>
  <c r="E81" i="5"/>
  <c r="N96" i="6"/>
  <c r="O69" i="6"/>
  <c r="I96" i="6"/>
  <c r="D96" i="6" s="1"/>
  <c r="J69" i="6"/>
  <c r="E43" i="6"/>
  <c r="D43" i="6" s="1"/>
  <c r="I39" i="6"/>
  <c r="J38" i="6"/>
  <c r="O81" i="5"/>
  <c r="N81" i="5" s="1"/>
  <c r="N82" i="5"/>
  <c r="J71" i="5"/>
  <c r="J66" i="5" s="1"/>
  <c r="E79" i="5"/>
  <c r="G78" i="5"/>
  <c r="E78" i="5" s="1"/>
  <c r="N29" i="3"/>
  <c r="O25" i="3"/>
  <c r="P66" i="5"/>
  <c r="E10" i="10"/>
  <c r="E29" i="10" s="1"/>
  <c r="E34" i="10" s="1"/>
  <c r="P92" i="3"/>
  <c r="E82" i="6"/>
  <c r="D48" i="5"/>
  <c r="J78" i="5"/>
  <c r="I78" i="5" s="1"/>
  <c r="I79" i="5"/>
  <c r="I102" i="6"/>
  <c r="D102" i="6" s="1"/>
  <c r="J76" i="6"/>
  <c r="D11" i="2"/>
  <c r="K38" i="6"/>
  <c r="Q38" i="6"/>
  <c r="E110" i="6"/>
  <c r="D110" i="6" s="1"/>
  <c r="F86" i="6"/>
  <c r="N68" i="5"/>
  <c r="O67" i="5"/>
  <c r="I82" i="5"/>
  <c r="J81" i="5"/>
  <c r="I81" i="5" s="1"/>
  <c r="E104" i="6"/>
  <c r="D104" i="6" s="1"/>
  <c r="G79" i="6"/>
  <c r="D95" i="6"/>
  <c r="N95" i="6"/>
  <c r="O68" i="6"/>
  <c r="I112" i="6"/>
  <c r="J89" i="6"/>
  <c r="N98" i="6"/>
  <c r="D98" i="6"/>
  <c r="O72" i="6"/>
  <c r="D57" i="5"/>
  <c r="N104" i="6"/>
  <c r="O79" i="6"/>
  <c r="F101" i="3"/>
  <c r="O90" i="5"/>
  <c r="N90" i="5" s="1"/>
  <c r="I91" i="5"/>
  <c r="I90" i="5" s="1"/>
  <c r="E108" i="3"/>
  <c r="I101" i="6"/>
  <c r="J75" i="6"/>
  <c r="L38" i="6"/>
  <c r="K71" i="5"/>
  <c r="I143" i="3"/>
  <c r="L25" i="3"/>
  <c r="I104" i="6"/>
  <c r="J79" i="6"/>
  <c r="N59" i="5"/>
  <c r="D59" i="5"/>
  <c r="N111" i="6"/>
  <c r="O88" i="6"/>
  <c r="D106" i="6"/>
  <c r="N106" i="6"/>
  <c r="O82" i="6"/>
  <c r="G71" i="5"/>
  <c r="G66" i="5" s="1"/>
  <c r="E62" i="6"/>
  <c r="D62" i="6" s="1"/>
  <c r="J90" i="5"/>
  <c r="N93" i="6" l="1"/>
  <c r="I80" i="6"/>
  <c r="J24" i="6"/>
  <c r="I24" i="6" s="1"/>
  <c r="Q26" i="3"/>
  <c r="G78" i="6"/>
  <c r="E79" i="6"/>
  <c r="I85" i="6"/>
  <c r="I25" i="3"/>
  <c r="N25" i="3"/>
  <c r="E38" i="6"/>
  <c r="N108" i="3"/>
  <c r="I74" i="6"/>
  <c r="I69" i="6"/>
  <c r="I67" i="5"/>
  <c r="I66" i="5" s="1"/>
  <c r="E92" i="6"/>
  <c r="E90" i="6" s="1"/>
  <c r="F90" i="6"/>
  <c r="G87" i="6"/>
  <c r="E88" i="6"/>
  <c r="E71" i="5"/>
  <c r="E37" i="9"/>
  <c r="E83" i="6"/>
  <c r="E77" i="6"/>
  <c r="I76" i="6"/>
  <c r="J78" i="6"/>
  <c r="I78" i="6" s="1"/>
  <c r="I79" i="6"/>
  <c r="E84" i="6"/>
  <c r="N69" i="6"/>
  <c r="E75" i="6"/>
  <c r="N92" i="6"/>
  <c r="N67" i="5"/>
  <c r="O66" i="5"/>
  <c r="N66" i="5" s="1"/>
  <c r="N93" i="3"/>
  <c r="O92" i="3"/>
  <c r="E73" i="6"/>
  <c r="O90" i="6"/>
  <c r="N90" i="6" s="1"/>
  <c r="N91" i="6"/>
  <c r="N84" i="6"/>
  <c r="N75" i="6"/>
  <c r="I86" i="6"/>
  <c r="N80" i="6"/>
  <c r="O24" i="6"/>
  <c r="E101" i="3"/>
  <c r="E85" i="6"/>
  <c r="J67" i="6"/>
  <c r="I68" i="6"/>
  <c r="E89" i="6"/>
  <c r="F87" i="6"/>
  <c r="E87" i="6" s="1"/>
  <c r="N77" i="6"/>
  <c r="N73" i="6"/>
  <c r="I83" i="6"/>
  <c r="M26" i="3"/>
  <c r="O78" i="6"/>
  <c r="N78" i="6" s="1"/>
  <c r="N79" i="6"/>
  <c r="O71" i="6"/>
  <c r="N71" i="6" s="1"/>
  <c r="N72" i="6"/>
  <c r="I71" i="5"/>
  <c r="I70" i="6"/>
  <c r="F67" i="6"/>
  <c r="E68" i="6"/>
  <c r="E86" i="6"/>
  <c r="F81" i="6"/>
  <c r="E81" i="6" s="1"/>
  <c r="N82" i="6"/>
  <c r="O81" i="6"/>
  <c r="N81" i="6" s="1"/>
  <c r="N74" i="6"/>
  <c r="Q66" i="5"/>
  <c r="N83" i="6"/>
  <c r="N85" i="6"/>
  <c r="N101" i="3"/>
  <c r="I77" i="6"/>
  <c r="I92" i="6"/>
  <c r="H26" i="3"/>
  <c r="E25" i="3"/>
  <c r="D25" i="3" s="1"/>
  <c r="K26" i="3"/>
  <c r="N86" i="6"/>
  <c r="D38" i="5"/>
  <c r="N38" i="5"/>
  <c r="J90" i="6"/>
  <c r="I91" i="6"/>
  <c r="J26" i="3"/>
  <c r="I26" i="3" s="1"/>
  <c r="I92" i="3"/>
  <c r="F66" i="5"/>
  <c r="E67" i="5"/>
  <c r="I73" i="6"/>
  <c r="D39" i="5"/>
  <c r="I89" i="6"/>
  <c r="E72" i="6"/>
  <c r="F71" i="6"/>
  <c r="E71" i="6" s="1"/>
  <c r="D39" i="6"/>
  <c r="E93" i="3"/>
  <c r="F92" i="3"/>
  <c r="I75" i="6"/>
  <c r="E69" i="6"/>
  <c r="J87" i="6"/>
  <c r="I87" i="6" s="1"/>
  <c r="I88" i="6"/>
  <c r="N68" i="6"/>
  <c r="O67" i="6"/>
  <c r="I38" i="6"/>
  <c r="D38" i="6" s="1"/>
  <c r="E93" i="6"/>
  <c r="J71" i="6"/>
  <c r="I71" i="6" s="1"/>
  <c r="I72" i="6"/>
  <c r="I93" i="6"/>
  <c r="N38" i="6"/>
  <c r="I108" i="3"/>
  <c r="N76" i="6"/>
  <c r="I84" i="6"/>
  <c r="P26" i="3"/>
  <c r="N88" i="6"/>
  <c r="O87" i="6"/>
  <c r="N87" i="6" s="1"/>
  <c r="N89" i="6"/>
  <c r="I82" i="6"/>
  <c r="J81" i="6"/>
  <c r="I81" i="6" s="1"/>
  <c r="N70" i="6"/>
  <c r="E92" i="3" l="1"/>
  <c r="F26" i="3"/>
  <c r="N24" i="6"/>
  <c r="D24" i="6"/>
  <c r="N92" i="3"/>
  <c r="O26" i="3"/>
  <c r="G66" i="6"/>
  <c r="E78" i="6"/>
  <c r="I90" i="6"/>
  <c r="E67" i="6"/>
  <c r="F66" i="6"/>
  <c r="E36" i="9"/>
  <c r="N67" i="6"/>
  <c r="O66" i="6"/>
  <c r="N66" i="6" s="1"/>
  <c r="E66" i="5"/>
  <c r="I67" i="6"/>
  <c r="I66" i="6" s="1"/>
  <c r="J66" i="6"/>
  <c r="E26" i="3" l="1"/>
  <c r="E66" i="6"/>
  <c r="N26" i="3"/>
  <c r="D26" i="3"/>
  <c r="O242" i="3"/>
  <c r="O163" i="6" l="1"/>
  <c r="O155" i="6"/>
  <c r="O147" i="6"/>
  <c r="O153" i="6"/>
  <c r="O149" i="6"/>
  <c r="O162" i="6"/>
  <c r="O159" i="6"/>
  <c r="O146" i="6"/>
  <c r="O151" i="6"/>
  <c r="O160" i="6"/>
  <c r="O156" i="6"/>
  <c r="O152" i="6"/>
  <c r="O148" i="6"/>
  <c r="O161" i="6"/>
  <c r="O157" i="6"/>
  <c r="O144" i="6"/>
  <c r="O145" i="6"/>
  <c r="O154" i="6"/>
  <c r="O150" i="6"/>
  <c r="O158" i="6"/>
  <c r="O161" i="5"/>
  <c r="O162" i="5"/>
  <c r="O157" i="5"/>
  <c r="O146" i="5"/>
  <c r="O164" i="5"/>
  <c r="O147" i="5"/>
  <c r="O158" i="5"/>
  <c r="O154" i="5"/>
  <c r="O163" i="5"/>
  <c r="O152" i="5"/>
  <c r="O145" i="5"/>
  <c r="O150" i="5"/>
  <c r="O159" i="5"/>
  <c r="O148" i="5"/>
  <c r="O151" i="5"/>
  <c r="O144" i="5"/>
  <c r="O160" i="5"/>
  <c r="O156" i="5"/>
  <c r="O155" i="5"/>
  <c r="O149" i="5"/>
  <c r="N242" i="3"/>
  <c r="O153" i="5"/>
  <c r="O237" i="3"/>
  <c r="O243" i="3"/>
  <c r="O230" i="3"/>
  <c r="O210" i="3"/>
  <c r="O208" i="3"/>
  <c r="O239" i="3"/>
  <c r="O226" i="3"/>
  <c r="O217" i="3"/>
  <c r="O233" i="3"/>
  <c r="O199" i="3"/>
  <c r="O222" i="3"/>
  <c r="O197" i="3"/>
  <c r="O209" i="3"/>
  <c r="O238" i="3"/>
  <c r="O207" i="3"/>
  <c r="O192" i="3"/>
  <c r="O203" i="3"/>
  <c r="O236" i="3"/>
  <c r="O232" i="3"/>
  <c r="O231" i="3"/>
  <c r="O223" i="3"/>
  <c r="O234" i="3"/>
  <c r="O213" i="3"/>
  <c r="O221" i="3"/>
  <c r="O200" i="3"/>
  <c r="O212" i="3"/>
  <c r="O206" i="3"/>
  <c r="O228" i="3"/>
  <c r="O214" i="3"/>
  <c r="O240" i="3"/>
  <c r="O220" i="3"/>
  <c r="O227" i="3"/>
  <c r="O225" i="3"/>
  <c r="O229" i="3"/>
  <c r="O195" i="3"/>
  <c r="O194" i="3"/>
  <c r="O224" i="3"/>
  <c r="O201" i="3"/>
  <c r="O216" i="3"/>
  <c r="O202" i="3"/>
  <c r="O219" i="3"/>
  <c r="L242" i="3"/>
  <c r="G242" i="3"/>
  <c r="J242" i="3"/>
  <c r="P242" i="3"/>
  <c r="M242" i="3"/>
  <c r="Q242" i="3"/>
  <c r="H242" i="3"/>
  <c r="K242" i="3"/>
  <c r="F242" i="3"/>
  <c r="O140" i="6" l="1"/>
  <c r="O204" i="3"/>
  <c r="O138" i="6"/>
  <c r="M162" i="6"/>
  <c r="M141" i="6" s="1"/>
  <c r="M36" i="6" s="1"/>
  <c r="M154" i="6"/>
  <c r="M131" i="6" s="1"/>
  <c r="M146" i="6"/>
  <c r="M120" i="6" s="1"/>
  <c r="M14" i="6" s="1"/>
  <c r="M161" i="6"/>
  <c r="M140" i="6" s="1"/>
  <c r="M157" i="6"/>
  <c r="M134" i="6" s="1"/>
  <c r="M29" i="6" s="1"/>
  <c r="M144" i="6"/>
  <c r="M118" i="6" s="1"/>
  <c r="M163" i="6"/>
  <c r="M142" i="6" s="1"/>
  <c r="M37" i="6" s="1"/>
  <c r="M150" i="6"/>
  <c r="M125" i="6" s="1"/>
  <c r="M19" i="6" s="1"/>
  <c r="M159" i="6"/>
  <c r="M137" i="6" s="1"/>
  <c r="M155" i="6"/>
  <c r="M132" i="6" s="1"/>
  <c r="M27" i="6" s="1"/>
  <c r="M151" i="6"/>
  <c r="M126" i="6" s="1"/>
  <c r="M20" i="6" s="1"/>
  <c r="M147" i="6"/>
  <c r="M122" i="6" s="1"/>
  <c r="M160" i="6"/>
  <c r="M138" i="6" s="1"/>
  <c r="M33" i="6" s="1"/>
  <c r="M156" i="6"/>
  <c r="M133" i="6" s="1"/>
  <c r="M28" i="6" s="1"/>
  <c r="M152" i="6"/>
  <c r="M127" i="6" s="1"/>
  <c r="M21" i="6" s="1"/>
  <c r="M148" i="6"/>
  <c r="M123" i="6" s="1"/>
  <c r="M17" i="6" s="1"/>
  <c r="M158" i="6"/>
  <c r="M135" i="6" s="1"/>
  <c r="M30" i="6" s="1"/>
  <c r="M145" i="6"/>
  <c r="M119" i="6" s="1"/>
  <c r="M13" i="6" s="1"/>
  <c r="M153" i="6"/>
  <c r="M129" i="6" s="1"/>
  <c r="M149" i="6"/>
  <c r="M124" i="6" s="1"/>
  <c r="M18" i="6" s="1"/>
  <c r="M149" i="5"/>
  <c r="M124" i="5" s="1"/>
  <c r="M18" i="5" s="1"/>
  <c r="M150" i="5"/>
  <c r="M125" i="5" s="1"/>
  <c r="M19" i="5" s="1"/>
  <c r="M162" i="5"/>
  <c r="M141" i="5" s="1"/>
  <c r="M36" i="5" s="1"/>
  <c r="M151" i="5"/>
  <c r="M126" i="5" s="1"/>
  <c r="M20" i="5" s="1"/>
  <c r="M159" i="5"/>
  <c r="M137" i="5" s="1"/>
  <c r="M156" i="5"/>
  <c r="M133" i="5" s="1"/>
  <c r="M28" i="5" s="1"/>
  <c r="M153" i="5"/>
  <c r="M129" i="5" s="1"/>
  <c r="M145" i="5"/>
  <c r="M119" i="5" s="1"/>
  <c r="M13" i="5" s="1"/>
  <c r="M146" i="5"/>
  <c r="M120" i="5" s="1"/>
  <c r="M14" i="5" s="1"/>
  <c r="M154" i="5"/>
  <c r="M131" i="5" s="1"/>
  <c r="M152" i="5"/>
  <c r="M127" i="5" s="1"/>
  <c r="M21" i="5" s="1"/>
  <c r="M163" i="5"/>
  <c r="M142" i="5" s="1"/>
  <c r="M37" i="5" s="1"/>
  <c r="M161" i="5"/>
  <c r="M140" i="5" s="1"/>
  <c r="M157" i="5"/>
  <c r="M134" i="5" s="1"/>
  <c r="M29" i="5" s="1"/>
  <c r="M148" i="5"/>
  <c r="M123" i="5" s="1"/>
  <c r="M17" i="5" s="1"/>
  <c r="M155" i="5"/>
  <c r="M132" i="5" s="1"/>
  <c r="M27" i="5" s="1"/>
  <c r="M144" i="5"/>
  <c r="M118" i="5" s="1"/>
  <c r="M160" i="5"/>
  <c r="M138" i="5" s="1"/>
  <c r="M33" i="5" s="1"/>
  <c r="M147" i="5"/>
  <c r="M122" i="5" s="1"/>
  <c r="M158" i="5"/>
  <c r="M135" i="5" s="1"/>
  <c r="M30" i="5" s="1"/>
  <c r="M164" i="5"/>
  <c r="M207" i="3"/>
  <c r="M232" i="3"/>
  <c r="M237" i="3"/>
  <c r="M222" i="3"/>
  <c r="M209" i="3"/>
  <c r="M223" i="3"/>
  <c r="M208" i="3"/>
  <c r="M226" i="3"/>
  <c r="M217" i="3"/>
  <c r="M231" i="3"/>
  <c r="M197" i="3"/>
  <c r="M196" i="3" s="1"/>
  <c r="M203" i="3"/>
  <c r="M199" i="3"/>
  <c r="M195" i="3"/>
  <c r="M227" i="3"/>
  <c r="M214" i="3"/>
  <c r="M230" i="3"/>
  <c r="M238" i="3"/>
  <c r="M234" i="3"/>
  <c r="M225" i="3"/>
  <c r="M221" i="3"/>
  <c r="M192" i="3"/>
  <c r="M191" i="3" s="1"/>
  <c r="M233" i="3"/>
  <c r="M243" i="3"/>
  <c r="M204" i="3" s="1"/>
  <c r="M216" i="3"/>
  <c r="M215" i="3" s="1"/>
  <c r="M212" i="3"/>
  <c r="M202" i="3"/>
  <c r="M18" i="3" s="1"/>
  <c r="M219" i="3"/>
  <c r="M236" i="3"/>
  <c r="M240" i="3"/>
  <c r="M206" i="3"/>
  <c r="M194" i="3"/>
  <c r="M193" i="3" s="1"/>
  <c r="M220" i="3"/>
  <c r="M228" i="3"/>
  <c r="M201" i="3"/>
  <c r="M239" i="3"/>
  <c r="M213" i="3"/>
  <c r="M224" i="3"/>
  <c r="M229" i="3"/>
  <c r="M200" i="3"/>
  <c r="M210" i="3"/>
  <c r="O120" i="5"/>
  <c r="O120" i="6"/>
  <c r="F158" i="6"/>
  <c r="F150" i="6"/>
  <c r="F160" i="6"/>
  <c r="F147" i="6"/>
  <c r="F156" i="6"/>
  <c r="F152" i="6"/>
  <c r="F161" i="6"/>
  <c r="F148" i="6"/>
  <c r="F144" i="6"/>
  <c r="F157" i="6"/>
  <c r="F153" i="6"/>
  <c r="F162" i="6"/>
  <c r="F149" i="6"/>
  <c r="F145" i="6"/>
  <c r="F154" i="6"/>
  <c r="F163" i="6"/>
  <c r="F159" i="6"/>
  <c r="F146" i="6"/>
  <c r="F155" i="6"/>
  <c r="F151" i="6"/>
  <c r="F163" i="5"/>
  <c r="F155" i="5"/>
  <c r="F147" i="5"/>
  <c r="F158" i="5"/>
  <c r="F159" i="5"/>
  <c r="F154" i="5"/>
  <c r="F164" i="5"/>
  <c r="F161" i="5"/>
  <c r="F149" i="5"/>
  <c r="F151" i="5"/>
  <c r="F144" i="5"/>
  <c r="F162" i="5"/>
  <c r="F160" i="5"/>
  <c r="F152" i="5"/>
  <c r="F145" i="5"/>
  <c r="F157" i="5"/>
  <c r="F153" i="5"/>
  <c r="F148" i="5"/>
  <c r="F156" i="5"/>
  <c r="F150" i="5"/>
  <c r="F146" i="5"/>
  <c r="E242" i="3"/>
  <c r="F226" i="3"/>
  <c r="F239" i="3"/>
  <c r="F231" i="3"/>
  <c r="F222" i="3"/>
  <c r="F209" i="3"/>
  <c r="F243" i="3"/>
  <c r="F199" i="3"/>
  <c r="F197" i="3"/>
  <c r="F234" i="3"/>
  <c r="F223" i="3"/>
  <c r="F232" i="3"/>
  <c r="F210" i="3"/>
  <c r="F230" i="3"/>
  <c r="F221" i="3"/>
  <c r="F237" i="3"/>
  <c r="F201" i="3"/>
  <c r="F217" i="3"/>
  <c r="F206" i="3"/>
  <c r="F233" i="3"/>
  <c r="F203" i="3"/>
  <c r="F207" i="3"/>
  <c r="F236" i="3"/>
  <c r="F240" i="3"/>
  <c r="F238" i="3"/>
  <c r="F214" i="3"/>
  <c r="F208" i="3"/>
  <c r="F195" i="3"/>
  <c r="F213" i="3"/>
  <c r="F212" i="3"/>
  <c r="F220" i="3"/>
  <c r="F227" i="3"/>
  <c r="F219" i="3"/>
  <c r="F229" i="3"/>
  <c r="F228" i="3"/>
  <c r="F224" i="3"/>
  <c r="F225" i="3"/>
  <c r="F216" i="3"/>
  <c r="F200" i="3"/>
  <c r="F192" i="3"/>
  <c r="F194" i="3"/>
  <c r="F202" i="3"/>
  <c r="K161" i="6"/>
  <c r="K140" i="6" s="1"/>
  <c r="K153" i="6"/>
  <c r="K129" i="6" s="1"/>
  <c r="K145" i="6"/>
  <c r="K119" i="6" s="1"/>
  <c r="K13" i="6" s="1"/>
  <c r="K152" i="6"/>
  <c r="K127" i="6" s="1"/>
  <c r="K21" i="6" s="1"/>
  <c r="K148" i="6"/>
  <c r="K123" i="6" s="1"/>
  <c r="K17" i="6" s="1"/>
  <c r="K158" i="6"/>
  <c r="K135" i="6" s="1"/>
  <c r="K30" i="6" s="1"/>
  <c r="K154" i="6"/>
  <c r="K131" i="6" s="1"/>
  <c r="K163" i="6"/>
  <c r="K142" i="6" s="1"/>
  <c r="K37" i="6" s="1"/>
  <c r="K150" i="6"/>
  <c r="K125" i="6" s="1"/>
  <c r="K19" i="6" s="1"/>
  <c r="K146" i="6"/>
  <c r="K120" i="6" s="1"/>
  <c r="K14" i="6" s="1"/>
  <c r="K159" i="6"/>
  <c r="K137" i="6" s="1"/>
  <c r="K155" i="6"/>
  <c r="K132" i="6" s="1"/>
  <c r="K27" i="6" s="1"/>
  <c r="K151" i="6"/>
  <c r="K126" i="6" s="1"/>
  <c r="K20" i="6" s="1"/>
  <c r="K147" i="6"/>
  <c r="K122" i="6" s="1"/>
  <c r="K160" i="6"/>
  <c r="K138" i="6" s="1"/>
  <c r="K33" i="6" s="1"/>
  <c r="K156" i="6"/>
  <c r="K133" i="6" s="1"/>
  <c r="K28" i="6" s="1"/>
  <c r="K157" i="6"/>
  <c r="K134" i="6" s="1"/>
  <c r="K29" i="6" s="1"/>
  <c r="K144" i="6"/>
  <c r="K118" i="6" s="1"/>
  <c r="K162" i="6"/>
  <c r="K141" i="6" s="1"/>
  <c r="K36" i="6" s="1"/>
  <c r="K149" i="6"/>
  <c r="K124" i="6" s="1"/>
  <c r="K18" i="6" s="1"/>
  <c r="K154" i="5"/>
  <c r="K131" i="5" s="1"/>
  <c r="K155" i="5"/>
  <c r="K132" i="5" s="1"/>
  <c r="K27" i="5" s="1"/>
  <c r="K148" i="5"/>
  <c r="K123" i="5" s="1"/>
  <c r="K17" i="5" s="1"/>
  <c r="K164" i="5"/>
  <c r="K149" i="5"/>
  <c r="K124" i="5" s="1"/>
  <c r="K18" i="5" s="1"/>
  <c r="K158" i="5"/>
  <c r="K135" i="5" s="1"/>
  <c r="K30" i="5" s="1"/>
  <c r="K156" i="5"/>
  <c r="K133" i="5" s="1"/>
  <c r="K28" i="5" s="1"/>
  <c r="K147" i="5"/>
  <c r="K122" i="5" s="1"/>
  <c r="K145" i="5"/>
  <c r="K119" i="5" s="1"/>
  <c r="K13" i="5" s="1"/>
  <c r="K163" i="5"/>
  <c r="K142" i="5" s="1"/>
  <c r="K37" i="5" s="1"/>
  <c r="K159" i="5"/>
  <c r="K137" i="5" s="1"/>
  <c r="K157" i="5"/>
  <c r="K134" i="5" s="1"/>
  <c r="K29" i="5" s="1"/>
  <c r="K146" i="5"/>
  <c r="K120" i="5" s="1"/>
  <c r="K14" i="5" s="1"/>
  <c r="K144" i="5"/>
  <c r="K118" i="5" s="1"/>
  <c r="K161" i="5"/>
  <c r="K140" i="5" s="1"/>
  <c r="K152" i="5"/>
  <c r="K127" i="5" s="1"/>
  <c r="K21" i="5" s="1"/>
  <c r="K151" i="5"/>
  <c r="K126" i="5" s="1"/>
  <c r="K20" i="5" s="1"/>
  <c r="K150" i="5"/>
  <c r="K125" i="5" s="1"/>
  <c r="K19" i="5" s="1"/>
  <c r="K162" i="5"/>
  <c r="K141" i="5" s="1"/>
  <c r="K36" i="5" s="1"/>
  <c r="K153" i="5"/>
  <c r="K129" i="5" s="1"/>
  <c r="K160" i="5"/>
  <c r="K138" i="5" s="1"/>
  <c r="K33" i="5" s="1"/>
  <c r="K243" i="3"/>
  <c r="K204" i="3" s="1"/>
  <c r="K223" i="3"/>
  <c r="K232" i="3"/>
  <c r="K226" i="3"/>
  <c r="K217" i="3"/>
  <c r="K203" i="3"/>
  <c r="K230" i="3"/>
  <c r="K221" i="3"/>
  <c r="K237" i="3"/>
  <c r="K208" i="3"/>
  <c r="K201" i="3"/>
  <c r="K239" i="3"/>
  <c r="K233" i="3"/>
  <c r="K199" i="3"/>
  <c r="K231" i="3"/>
  <c r="K222" i="3"/>
  <c r="K209" i="3"/>
  <c r="K197" i="3"/>
  <c r="K196" i="3" s="1"/>
  <c r="K207" i="3"/>
  <c r="K216" i="3"/>
  <c r="K236" i="3"/>
  <c r="K227" i="3"/>
  <c r="K238" i="3"/>
  <c r="K234" i="3"/>
  <c r="K225" i="3"/>
  <c r="K192" i="3"/>
  <c r="K191" i="3" s="1"/>
  <c r="K214" i="3"/>
  <c r="K219" i="3"/>
  <c r="K213" i="3"/>
  <c r="K194" i="3"/>
  <c r="K240" i="3"/>
  <c r="K229" i="3"/>
  <c r="K202" i="3"/>
  <c r="K18" i="3" s="1"/>
  <c r="K220" i="3"/>
  <c r="K195" i="3"/>
  <c r="K228" i="3"/>
  <c r="K224" i="3"/>
  <c r="K200" i="3"/>
  <c r="K212" i="3"/>
  <c r="K211" i="3" s="1"/>
  <c r="K206" i="3"/>
  <c r="K210" i="3"/>
  <c r="H159" i="6"/>
  <c r="H137" i="6" s="1"/>
  <c r="H151" i="6"/>
  <c r="H126" i="6" s="1"/>
  <c r="H20" i="6" s="1"/>
  <c r="H156" i="6"/>
  <c r="H133" i="6" s="1"/>
  <c r="H28" i="6" s="1"/>
  <c r="H152" i="6"/>
  <c r="H127" i="6" s="1"/>
  <c r="H21" i="6" s="1"/>
  <c r="H161" i="6"/>
  <c r="H140" i="6" s="1"/>
  <c r="H148" i="6"/>
  <c r="H123" i="6" s="1"/>
  <c r="H17" i="6" s="1"/>
  <c r="H144" i="6"/>
  <c r="H118" i="6" s="1"/>
  <c r="H157" i="6"/>
  <c r="H134" i="6" s="1"/>
  <c r="H29" i="6" s="1"/>
  <c r="H153" i="6"/>
  <c r="H129" i="6" s="1"/>
  <c r="H162" i="6"/>
  <c r="H141" i="6" s="1"/>
  <c r="H36" i="6" s="1"/>
  <c r="H149" i="6"/>
  <c r="H124" i="6" s="1"/>
  <c r="H18" i="6" s="1"/>
  <c r="H145" i="6"/>
  <c r="H119" i="6" s="1"/>
  <c r="H13" i="6" s="1"/>
  <c r="H158" i="6"/>
  <c r="H135" i="6" s="1"/>
  <c r="H30" i="6" s="1"/>
  <c r="H154" i="6"/>
  <c r="H131" i="6" s="1"/>
  <c r="H163" i="6"/>
  <c r="H142" i="6" s="1"/>
  <c r="H37" i="6" s="1"/>
  <c r="H150" i="6"/>
  <c r="H125" i="6" s="1"/>
  <c r="H19" i="6" s="1"/>
  <c r="H146" i="6"/>
  <c r="H120" i="6" s="1"/>
  <c r="H14" i="6" s="1"/>
  <c r="H155" i="6"/>
  <c r="H132" i="6" s="1"/>
  <c r="H27" i="6" s="1"/>
  <c r="H160" i="6"/>
  <c r="H138" i="6" s="1"/>
  <c r="H33" i="6" s="1"/>
  <c r="H147" i="6"/>
  <c r="H122" i="6" s="1"/>
  <c r="H164" i="5"/>
  <c r="H156" i="5"/>
  <c r="H133" i="5" s="1"/>
  <c r="H28" i="5" s="1"/>
  <c r="H148" i="5"/>
  <c r="H123" i="5" s="1"/>
  <c r="H17" i="5" s="1"/>
  <c r="H153" i="5"/>
  <c r="H129" i="5" s="1"/>
  <c r="H154" i="5"/>
  <c r="H131" i="5" s="1"/>
  <c r="H160" i="5"/>
  <c r="H138" i="5" s="1"/>
  <c r="H33" i="5" s="1"/>
  <c r="H157" i="5"/>
  <c r="H134" i="5" s="1"/>
  <c r="H29" i="5" s="1"/>
  <c r="H151" i="5"/>
  <c r="H126" i="5" s="1"/>
  <c r="H20" i="5" s="1"/>
  <c r="H145" i="5"/>
  <c r="H119" i="5" s="1"/>
  <c r="H13" i="5" s="1"/>
  <c r="H149" i="5"/>
  <c r="H124" i="5" s="1"/>
  <c r="H18" i="5" s="1"/>
  <c r="H158" i="5"/>
  <c r="H135" i="5" s="1"/>
  <c r="H30" i="5" s="1"/>
  <c r="H163" i="5"/>
  <c r="H142" i="5" s="1"/>
  <c r="H37" i="5" s="1"/>
  <c r="H161" i="5"/>
  <c r="H140" i="5" s="1"/>
  <c r="H159" i="5"/>
  <c r="H137" i="5" s="1"/>
  <c r="H152" i="5"/>
  <c r="H127" i="5" s="1"/>
  <c r="H21" i="5" s="1"/>
  <c r="H144" i="5"/>
  <c r="H118" i="5" s="1"/>
  <c r="H155" i="5"/>
  <c r="H132" i="5" s="1"/>
  <c r="H27" i="5" s="1"/>
  <c r="H147" i="5"/>
  <c r="H122" i="5" s="1"/>
  <c r="H150" i="5"/>
  <c r="H125" i="5" s="1"/>
  <c r="H19" i="5" s="1"/>
  <c r="H146" i="5"/>
  <c r="H120" i="5" s="1"/>
  <c r="H14" i="5" s="1"/>
  <c r="H162" i="5"/>
  <c r="H141" i="5" s="1"/>
  <c r="H36" i="5" s="1"/>
  <c r="H238" i="3"/>
  <c r="H231" i="3"/>
  <c r="H239" i="3"/>
  <c r="H243" i="3"/>
  <c r="H204" i="3" s="1"/>
  <c r="H199" i="3"/>
  <c r="H234" i="3"/>
  <c r="H232" i="3"/>
  <c r="H216" i="3"/>
  <c r="H215" i="3" s="1"/>
  <c r="H203" i="3"/>
  <c r="H230" i="3"/>
  <c r="H221" i="3"/>
  <c r="H206" i="3"/>
  <c r="H226" i="3"/>
  <c r="H233" i="3"/>
  <c r="H192" i="3"/>
  <c r="H191" i="3" s="1"/>
  <c r="H220" i="3"/>
  <c r="H207" i="3"/>
  <c r="H240" i="3"/>
  <c r="H195" i="3"/>
  <c r="H223" i="3"/>
  <c r="H214" i="3"/>
  <c r="H197" i="3"/>
  <c r="H196" i="3" s="1"/>
  <c r="H229" i="3"/>
  <c r="H208" i="3"/>
  <c r="H237" i="3"/>
  <c r="H200" i="3"/>
  <c r="H210" i="3"/>
  <c r="H228" i="3"/>
  <c r="H219" i="3"/>
  <c r="H209" i="3"/>
  <c r="H212" i="3"/>
  <c r="H222" i="3"/>
  <c r="H217" i="3"/>
  <c r="H227" i="3"/>
  <c r="H225" i="3"/>
  <c r="H194" i="3"/>
  <c r="H193" i="3" s="1"/>
  <c r="H201" i="3"/>
  <c r="H213" i="3"/>
  <c r="H202" i="3"/>
  <c r="H18" i="3" s="1"/>
  <c r="H224" i="3"/>
  <c r="H236" i="3"/>
  <c r="O134" i="5"/>
  <c r="N159" i="6"/>
  <c r="O137" i="6"/>
  <c r="O235" i="3"/>
  <c r="N163" i="5"/>
  <c r="O142" i="5"/>
  <c r="O135" i="5"/>
  <c r="N156" i="5"/>
  <c r="O133" i="5"/>
  <c r="O141" i="6"/>
  <c r="O127" i="6"/>
  <c r="P163" i="6"/>
  <c r="P142" i="6" s="1"/>
  <c r="P37" i="6" s="1"/>
  <c r="P155" i="6"/>
  <c r="P132" i="6" s="1"/>
  <c r="P27" i="6" s="1"/>
  <c r="P147" i="6"/>
  <c r="P122" i="6" s="1"/>
  <c r="P162" i="6"/>
  <c r="P141" i="6" s="1"/>
  <c r="P36" i="6" s="1"/>
  <c r="P158" i="6"/>
  <c r="P135" i="6" s="1"/>
  <c r="P30" i="6" s="1"/>
  <c r="P145" i="6"/>
  <c r="P119" i="6" s="1"/>
  <c r="P13" i="6" s="1"/>
  <c r="P154" i="6"/>
  <c r="P131" i="6" s="1"/>
  <c r="P150" i="6"/>
  <c r="P125" i="6" s="1"/>
  <c r="P19" i="6" s="1"/>
  <c r="P159" i="6"/>
  <c r="P137" i="6" s="1"/>
  <c r="P146" i="6"/>
  <c r="P120" i="6" s="1"/>
  <c r="P14" i="6" s="1"/>
  <c r="P151" i="6"/>
  <c r="P126" i="6" s="1"/>
  <c r="P20" i="6" s="1"/>
  <c r="P160" i="6"/>
  <c r="P138" i="6" s="1"/>
  <c r="P33" i="6" s="1"/>
  <c r="P156" i="6"/>
  <c r="P133" i="6" s="1"/>
  <c r="P28" i="6" s="1"/>
  <c r="P152" i="6"/>
  <c r="P127" i="6" s="1"/>
  <c r="P21" i="6" s="1"/>
  <c r="P148" i="6"/>
  <c r="P123" i="6" s="1"/>
  <c r="P17" i="6" s="1"/>
  <c r="P161" i="6"/>
  <c r="P140" i="6" s="1"/>
  <c r="P157" i="6"/>
  <c r="P134" i="6" s="1"/>
  <c r="P29" i="6" s="1"/>
  <c r="P144" i="6"/>
  <c r="P118" i="6" s="1"/>
  <c r="P153" i="6"/>
  <c r="P129" i="6" s="1"/>
  <c r="P149" i="6"/>
  <c r="P124" i="6" s="1"/>
  <c r="P18" i="6" s="1"/>
  <c r="P160" i="5"/>
  <c r="P138" i="5" s="1"/>
  <c r="P33" i="5" s="1"/>
  <c r="P152" i="5"/>
  <c r="P127" i="5" s="1"/>
  <c r="P21" i="5" s="1"/>
  <c r="P144" i="5"/>
  <c r="P118" i="5" s="1"/>
  <c r="P150" i="5"/>
  <c r="P125" i="5" s="1"/>
  <c r="P19" i="5" s="1"/>
  <c r="P151" i="5"/>
  <c r="P126" i="5" s="1"/>
  <c r="P20" i="5" s="1"/>
  <c r="P163" i="5"/>
  <c r="P142" i="5" s="1"/>
  <c r="P37" i="5" s="1"/>
  <c r="P164" i="5"/>
  <c r="N164" i="5" s="1"/>
  <c r="P161" i="5"/>
  <c r="P140" i="5" s="1"/>
  <c r="P155" i="5"/>
  <c r="P132" i="5" s="1"/>
  <c r="P27" i="5" s="1"/>
  <c r="P149" i="5"/>
  <c r="P124" i="5" s="1"/>
  <c r="P18" i="5" s="1"/>
  <c r="P153" i="5"/>
  <c r="P129" i="5" s="1"/>
  <c r="P145" i="5"/>
  <c r="P119" i="5" s="1"/>
  <c r="P13" i="5" s="1"/>
  <c r="P232" i="3"/>
  <c r="N232" i="3" s="1"/>
  <c r="P157" i="5"/>
  <c r="P134" i="5" s="1"/>
  <c r="P29" i="5" s="1"/>
  <c r="P146" i="5"/>
  <c r="P120" i="5" s="1"/>
  <c r="P14" i="5" s="1"/>
  <c r="P162" i="5"/>
  <c r="P141" i="5" s="1"/>
  <c r="P36" i="5" s="1"/>
  <c r="P158" i="5"/>
  <c r="P135" i="5" s="1"/>
  <c r="P30" i="5" s="1"/>
  <c r="P147" i="5"/>
  <c r="P122" i="5" s="1"/>
  <c r="P148" i="5"/>
  <c r="P123" i="5" s="1"/>
  <c r="P17" i="5" s="1"/>
  <c r="P156" i="5"/>
  <c r="P133" i="5" s="1"/>
  <c r="P28" i="5" s="1"/>
  <c r="P159" i="5"/>
  <c r="P137" i="5" s="1"/>
  <c r="P243" i="3"/>
  <c r="P204" i="3" s="1"/>
  <c r="P154" i="5"/>
  <c r="P131" i="5" s="1"/>
  <c r="P231" i="3"/>
  <c r="P237" i="3"/>
  <c r="N237" i="3" s="1"/>
  <c r="P207" i="3"/>
  <c r="N207" i="3" s="1"/>
  <c r="P239" i="3"/>
  <c r="P223" i="3"/>
  <c r="P226" i="3"/>
  <c r="P217" i="3"/>
  <c r="P206" i="3"/>
  <c r="P199" i="3"/>
  <c r="P209" i="3"/>
  <c r="P238" i="3"/>
  <c r="P192" i="3"/>
  <c r="P191" i="3" s="1"/>
  <c r="P234" i="3"/>
  <c r="P216" i="3"/>
  <c r="P203" i="3"/>
  <c r="P236" i="3"/>
  <c r="P235" i="3" s="1"/>
  <c r="P210" i="3"/>
  <c r="N210" i="3" s="1"/>
  <c r="P214" i="3"/>
  <c r="N214" i="3" s="1"/>
  <c r="P230" i="3"/>
  <c r="N230" i="3" s="1"/>
  <c r="P222" i="3"/>
  <c r="N222" i="3" s="1"/>
  <c r="P212" i="3"/>
  <c r="P240" i="3"/>
  <c r="P197" i="3"/>
  <c r="P196" i="3" s="1"/>
  <c r="P213" i="3"/>
  <c r="P208" i="3"/>
  <c r="P220" i="3"/>
  <c r="N220" i="3" s="1"/>
  <c r="P221" i="3"/>
  <c r="P229" i="3"/>
  <c r="P225" i="3"/>
  <c r="N225" i="3" s="1"/>
  <c r="P194" i="3"/>
  <c r="P195" i="3"/>
  <c r="N195" i="3" s="1"/>
  <c r="P224" i="3"/>
  <c r="P201" i="3"/>
  <c r="P233" i="3"/>
  <c r="P200" i="3"/>
  <c r="P228" i="3"/>
  <c r="N228" i="3" s="1"/>
  <c r="P202" i="3"/>
  <c r="P18" i="3" s="1"/>
  <c r="P227" i="3"/>
  <c r="P219" i="3"/>
  <c r="G159" i="6"/>
  <c r="G137" i="6" s="1"/>
  <c r="G151" i="6"/>
  <c r="G126" i="6" s="1"/>
  <c r="G20" i="6" s="1"/>
  <c r="G160" i="6"/>
  <c r="G138" i="6" s="1"/>
  <c r="G33" i="6" s="1"/>
  <c r="G147" i="6"/>
  <c r="G122" i="6" s="1"/>
  <c r="G157" i="6"/>
  <c r="G134" i="6" s="1"/>
  <c r="G29" i="6" s="1"/>
  <c r="G153" i="6"/>
  <c r="G129" i="6" s="1"/>
  <c r="G162" i="6"/>
  <c r="G141" i="6" s="1"/>
  <c r="G36" i="6" s="1"/>
  <c r="G149" i="6"/>
  <c r="G124" i="6" s="1"/>
  <c r="G18" i="6" s="1"/>
  <c r="G145" i="6"/>
  <c r="G119" i="6" s="1"/>
  <c r="G13" i="6" s="1"/>
  <c r="G158" i="6"/>
  <c r="G135" i="6" s="1"/>
  <c r="G30" i="6" s="1"/>
  <c r="G154" i="6"/>
  <c r="G131" i="6" s="1"/>
  <c r="G163" i="6"/>
  <c r="G142" i="6" s="1"/>
  <c r="G37" i="6" s="1"/>
  <c r="G150" i="6"/>
  <c r="G125" i="6" s="1"/>
  <c r="G19" i="6" s="1"/>
  <c r="G146" i="6"/>
  <c r="G120" i="6" s="1"/>
  <c r="G14" i="6" s="1"/>
  <c r="G155" i="6"/>
  <c r="G132" i="6" s="1"/>
  <c r="G27" i="6" s="1"/>
  <c r="G148" i="6"/>
  <c r="G123" i="6" s="1"/>
  <c r="G17" i="6" s="1"/>
  <c r="G156" i="6"/>
  <c r="G133" i="6" s="1"/>
  <c r="G28" i="6" s="1"/>
  <c r="G144" i="6"/>
  <c r="G118" i="6" s="1"/>
  <c r="G152" i="6"/>
  <c r="G127" i="6" s="1"/>
  <c r="G21" i="6" s="1"/>
  <c r="G161" i="6"/>
  <c r="G140" i="6" s="1"/>
  <c r="G164" i="5"/>
  <c r="G147" i="5"/>
  <c r="G122" i="5" s="1"/>
  <c r="G160" i="5"/>
  <c r="G138" i="5" s="1"/>
  <c r="G33" i="5" s="1"/>
  <c r="G149" i="5"/>
  <c r="G124" i="5" s="1"/>
  <c r="G18" i="5" s="1"/>
  <c r="G158" i="5"/>
  <c r="G135" i="5" s="1"/>
  <c r="G30" i="5" s="1"/>
  <c r="G152" i="5"/>
  <c r="G127" i="5" s="1"/>
  <c r="G21" i="5" s="1"/>
  <c r="G144" i="5"/>
  <c r="G118" i="5" s="1"/>
  <c r="G162" i="5"/>
  <c r="G141" i="5" s="1"/>
  <c r="G36" i="5" s="1"/>
  <c r="G156" i="5"/>
  <c r="G133" i="5" s="1"/>
  <c r="G28" i="5" s="1"/>
  <c r="G154" i="5"/>
  <c r="G131" i="5" s="1"/>
  <c r="G150" i="5"/>
  <c r="G125" i="5" s="1"/>
  <c r="G19" i="5" s="1"/>
  <c r="G159" i="5"/>
  <c r="G137" i="5" s="1"/>
  <c r="G148" i="5"/>
  <c r="G123" i="5" s="1"/>
  <c r="G17" i="5" s="1"/>
  <c r="G146" i="5"/>
  <c r="G120" i="5" s="1"/>
  <c r="G14" i="5" s="1"/>
  <c r="G145" i="5"/>
  <c r="G119" i="5" s="1"/>
  <c r="G13" i="5" s="1"/>
  <c r="G157" i="5"/>
  <c r="G134" i="5" s="1"/>
  <c r="G29" i="5" s="1"/>
  <c r="G153" i="5"/>
  <c r="G129" i="5" s="1"/>
  <c r="G161" i="5"/>
  <c r="G140" i="5" s="1"/>
  <c r="G232" i="3"/>
  <c r="G155" i="5"/>
  <c r="G132" i="5" s="1"/>
  <c r="G27" i="5" s="1"/>
  <c r="G151" i="5"/>
  <c r="G126" i="5" s="1"/>
  <c r="G20" i="5" s="1"/>
  <c r="G163" i="5"/>
  <c r="G142" i="5" s="1"/>
  <c r="G37" i="5" s="1"/>
  <c r="G192" i="3"/>
  <c r="G191" i="3" s="1"/>
  <c r="G231" i="3"/>
  <c r="G222" i="3"/>
  <c r="G209" i="3"/>
  <c r="G223" i="3"/>
  <c r="G243" i="3"/>
  <c r="G204" i="3" s="1"/>
  <c r="G236" i="3"/>
  <c r="G235" i="3" s="1"/>
  <c r="G207" i="3"/>
  <c r="G195" i="3"/>
  <c r="G203" i="3"/>
  <c r="G237" i="3"/>
  <c r="G208" i="3"/>
  <c r="G217" i="3"/>
  <c r="G206" i="3"/>
  <c r="G226" i="3"/>
  <c r="G199" i="3"/>
  <c r="G228" i="3"/>
  <c r="G220" i="3"/>
  <c r="G240" i="3"/>
  <c r="G219" i="3"/>
  <c r="G218" i="3" s="1"/>
  <c r="G227" i="3"/>
  <c r="G230" i="3"/>
  <c r="G234" i="3"/>
  <c r="G197" i="3"/>
  <c r="G196" i="3" s="1"/>
  <c r="G221" i="3"/>
  <c r="G229" i="3"/>
  <c r="G224" i="3"/>
  <c r="G212" i="3"/>
  <c r="G214" i="3"/>
  <c r="G225" i="3"/>
  <c r="G238" i="3"/>
  <c r="G213" i="3"/>
  <c r="G233" i="3"/>
  <c r="G201" i="3"/>
  <c r="G239" i="3"/>
  <c r="G210" i="3"/>
  <c r="G194" i="3"/>
  <c r="G193" i="3" s="1"/>
  <c r="G216" i="3"/>
  <c r="G200" i="3"/>
  <c r="G202" i="3"/>
  <c r="G18" i="3" s="1"/>
  <c r="O118" i="5"/>
  <c r="N158" i="6"/>
  <c r="O135" i="6"/>
  <c r="N153" i="6"/>
  <c r="O129" i="6"/>
  <c r="N156" i="6"/>
  <c r="O133" i="6"/>
  <c r="N238" i="3"/>
  <c r="O196" i="3"/>
  <c r="N196" i="3" s="1"/>
  <c r="N197" i="3"/>
  <c r="N151" i="5"/>
  <c r="O126" i="5"/>
  <c r="N203" i="3"/>
  <c r="O129" i="5"/>
  <c r="O205" i="3"/>
  <c r="O21" i="3"/>
  <c r="N148" i="5"/>
  <c r="O123" i="5"/>
  <c r="N154" i="6"/>
  <c r="O131" i="6"/>
  <c r="N147" i="6"/>
  <c r="O122" i="6"/>
  <c r="O131" i="5"/>
  <c r="N240" i="3"/>
  <c r="N151" i="6"/>
  <c r="O126" i="6"/>
  <c r="N155" i="5"/>
  <c r="O132" i="5"/>
  <c r="L161" i="6"/>
  <c r="L140" i="6" s="1"/>
  <c r="L153" i="6"/>
  <c r="L129" i="6" s="1"/>
  <c r="L145" i="6"/>
  <c r="L119" i="6" s="1"/>
  <c r="L13" i="6" s="1"/>
  <c r="L157" i="6"/>
  <c r="L134" i="6" s="1"/>
  <c r="L29" i="6" s="1"/>
  <c r="L144" i="6"/>
  <c r="L118" i="6" s="1"/>
  <c r="L162" i="6"/>
  <c r="L141" i="6" s="1"/>
  <c r="L36" i="6" s="1"/>
  <c r="L149" i="6"/>
  <c r="L124" i="6" s="1"/>
  <c r="L18" i="6" s="1"/>
  <c r="L158" i="6"/>
  <c r="L135" i="6" s="1"/>
  <c r="L30" i="6" s="1"/>
  <c r="L154" i="6"/>
  <c r="L131" i="6" s="1"/>
  <c r="L163" i="6"/>
  <c r="L142" i="6" s="1"/>
  <c r="L37" i="6" s="1"/>
  <c r="L150" i="6"/>
  <c r="L125" i="6" s="1"/>
  <c r="L19" i="6" s="1"/>
  <c r="L146" i="6"/>
  <c r="L120" i="6" s="1"/>
  <c r="L14" i="6" s="1"/>
  <c r="L159" i="6"/>
  <c r="L137" i="6" s="1"/>
  <c r="L155" i="6"/>
  <c r="L132" i="6" s="1"/>
  <c r="L27" i="6" s="1"/>
  <c r="L151" i="6"/>
  <c r="L126" i="6" s="1"/>
  <c r="L20" i="6" s="1"/>
  <c r="L147" i="6"/>
  <c r="L122" i="6" s="1"/>
  <c r="L160" i="6"/>
  <c r="L138" i="6" s="1"/>
  <c r="L33" i="6" s="1"/>
  <c r="L156" i="6"/>
  <c r="L133" i="6" s="1"/>
  <c r="L28" i="6" s="1"/>
  <c r="L152" i="6"/>
  <c r="L127" i="6" s="1"/>
  <c r="L21" i="6" s="1"/>
  <c r="L148" i="6"/>
  <c r="L123" i="6" s="1"/>
  <c r="L17" i="6" s="1"/>
  <c r="L158" i="5"/>
  <c r="L135" i="5" s="1"/>
  <c r="L30" i="5" s="1"/>
  <c r="L150" i="5"/>
  <c r="L125" i="5" s="1"/>
  <c r="L19" i="5" s="1"/>
  <c r="L160" i="5"/>
  <c r="L138" i="5" s="1"/>
  <c r="L33" i="5" s="1"/>
  <c r="L161" i="5"/>
  <c r="L140" i="5" s="1"/>
  <c r="L156" i="5"/>
  <c r="L133" i="5" s="1"/>
  <c r="L28" i="5" s="1"/>
  <c r="L145" i="5"/>
  <c r="L119" i="5" s="1"/>
  <c r="L13" i="5" s="1"/>
  <c r="L162" i="5"/>
  <c r="L141" i="5" s="1"/>
  <c r="L36" i="5" s="1"/>
  <c r="L147" i="5"/>
  <c r="L122" i="5" s="1"/>
  <c r="L154" i="5"/>
  <c r="L131" i="5" s="1"/>
  <c r="L152" i="5"/>
  <c r="L127" i="5" s="1"/>
  <c r="L21" i="5" s="1"/>
  <c r="L146" i="5"/>
  <c r="L120" i="5" s="1"/>
  <c r="L14" i="5" s="1"/>
  <c r="L155" i="5"/>
  <c r="L132" i="5" s="1"/>
  <c r="L27" i="5" s="1"/>
  <c r="L153" i="5"/>
  <c r="L129" i="5" s="1"/>
  <c r="L157" i="5"/>
  <c r="L134" i="5" s="1"/>
  <c r="L29" i="5" s="1"/>
  <c r="L148" i="5"/>
  <c r="L123" i="5" s="1"/>
  <c r="L17" i="5" s="1"/>
  <c r="L144" i="5"/>
  <c r="L118" i="5" s="1"/>
  <c r="L234" i="3"/>
  <c r="L164" i="5"/>
  <c r="L159" i="5"/>
  <c r="L137" i="5" s="1"/>
  <c r="L163" i="5"/>
  <c r="L142" i="5" s="1"/>
  <c r="L37" i="5" s="1"/>
  <c r="L149" i="5"/>
  <c r="L124" i="5" s="1"/>
  <c r="L18" i="5" s="1"/>
  <c r="L151" i="5"/>
  <c r="L126" i="5" s="1"/>
  <c r="L20" i="5" s="1"/>
  <c r="L223" i="3"/>
  <c r="L232" i="3"/>
  <c r="L231" i="3"/>
  <c r="L230" i="3"/>
  <c r="L221" i="3"/>
  <c r="L237" i="3"/>
  <c r="L208" i="3"/>
  <c r="L239" i="3"/>
  <c r="L233" i="3"/>
  <c r="L199" i="3"/>
  <c r="L222" i="3"/>
  <c r="L209" i="3"/>
  <c r="L197" i="3"/>
  <c r="L196" i="3" s="1"/>
  <c r="L207" i="3"/>
  <c r="L243" i="3"/>
  <c r="L204" i="3" s="1"/>
  <c r="L216" i="3"/>
  <c r="L226" i="3"/>
  <c r="L217" i="3"/>
  <c r="L225" i="3"/>
  <c r="L192" i="3"/>
  <c r="L191" i="3" s="1"/>
  <c r="L202" i="3"/>
  <c r="L18" i="3" s="1"/>
  <c r="L236" i="3"/>
  <c r="L212" i="3"/>
  <c r="L211" i="3" s="1"/>
  <c r="L227" i="3"/>
  <c r="L203" i="3"/>
  <c r="L194" i="3"/>
  <c r="L224" i="3"/>
  <c r="L228" i="3"/>
  <c r="L240" i="3"/>
  <c r="L195" i="3"/>
  <c r="L220" i="3"/>
  <c r="L213" i="3"/>
  <c r="L238" i="3"/>
  <c r="L229" i="3"/>
  <c r="L206" i="3"/>
  <c r="L200" i="3"/>
  <c r="L201" i="3"/>
  <c r="L219" i="3"/>
  <c r="L210" i="3"/>
  <c r="L214" i="3"/>
  <c r="N160" i="5"/>
  <c r="O138" i="5"/>
  <c r="N149" i="6"/>
  <c r="O124" i="6"/>
  <c r="N199" i="3"/>
  <c r="O198" i="3"/>
  <c r="O17" i="3"/>
  <c r="N233" i="3"/>
  <c r="N213" i="3"/>
  <c r="N217" i="3"/>
  <c r="N201" i="3"/>
  <c r="N234" i="3"/>
  <c r="N226" i="3"/>
  <c r="N159" i="5"/>
  <c r="O137" i="5"/>
  <c r="N145" i="6"/>
  <c r="O119" i="6"/>
  <c r="N155" i="6"/>
  <c r="O132" i="6"/>
  <c r="N148" i="6"/>
  <c r="O123" i="6"/>
  <c r="O191" i="3"/>
  <c r="N192" i="3"/>
  <c r="Q156" i="6"/>
  <c r="Q133" i="6" s="1"/>
  <c r="Q28" i="6" s="1"/>
  <c r="Q148" i="6"/>
  <c r="Q123" i="6" s="1"/>
  <c r="Q17" i="6" s="1"/>
  <c r="Q162" i="6"/>
  <c r="Q141" i="6" s="1"/>
  <c r="Q36" i="6" s="1"/>
  <c r="Q158" i="6"/>
  <c r="Q135" i="6" s="1"/>
  <c r="Q30" i="6" s="1"/>
  <c r="Q145" i="6"/>
  <c r="Q119" i="6" s="1"/>
  <c r="Q13" i="6" s="1"/>
  <c r="Q155" i="6"/>
  <c r="Q132" i="6" s="1"/>
  <c r="Q27" i="6" s="1"/>
  <c r="Q151" i="6"/>
  <c r="Q126" i="6" s="1"/>
  <c r="Q20" i="6" s="1"/>
  <c r="Q160" i="6"/>
  <c r="Q138" i="6" s="1"/>
  <c r="Q33" i="6" s="1"/>
  <c r="Q147" i="6"/>
  <c r="Q122" i="6" s="1"/>
  <c r="Q152" i="6"/>
  <c r="Q127" i="6" s="1"/>
  <c r="Q21" i="6" s="1"/>
  <c r="Q161" i="6"/>
  <c r="Q140" i="6" s="1"/>
  <c r="Q157" i="6"/>
  <c r="Q134" i="6" s="1"/>
  <c r="Q29" i="6" s="1"/>
  <c r="Q144" i="6"/>
  <c r="Q118" i="6" s="1"/>
  <c r="Q153" i="6"/>
  <c r="Q129" i="6" s="1"/>
  <c r="Q149" i="6"/>
  <c r="Q124" i="6" s="1"/>
  <c r="Q18" i="6" s="1"/>
  <c r="Q146" i="6"/>
  <c r="Q120" i="6" s="1"/>
  <c r="Q14" i="6" s="1"/>
  <c r="Q154" i="6"/>
  <c r="Q131" i="6" s="1"/>
  <c r="Q163" i="6"/>
  <c r="Q142" i="6" s="1"/>
  <c r="Q37" i="6" s="1"/>
  <c r="Q150" i="6"/>
  <c r="Q125" i="6" s="1"/>
  <c r="Q19" i="6" s="1"/>
  <c r="Q159" i="6"/>
  <c r="Q137" i="6" s="1"/>
  <c r="Q156" i="5"/>
  <c r="Q133" i="5" s="1"/>
  <c r="Q28" i="5" s="1"/>
  <c r="Q145" i="5"/>
  <c r="Q119" i="5" s="1"/>
  <c r="Q13" i="5" s="1"/>
  <c r="Q157" i="5"/>
  <c r="Q134" i="5" s="1"/>
  <c r="Q29" i="5" s="1"/>
  <c r="Q152" i="5"/>
  <c r="Q127" i="5" s="1"/>
  <c r="Q21" i="5" s="1"/>
  <c r="Q164" i="5"/>
  <c r="Q162" i="5"/>
  <c r="Q141" i="5" s="1"/>
  <c r="Q36" i="5" s="1"/>
  <c r="Q159" i="5"/>
  <c r="Q137" i="5" s="1"/>
  <c r="Q163" i="5"/>
  <c r="Q142" i="5" s="1"/>
  <c r="Q37" i="5" s="1"/>
  <c r="Q150" i="5"/>
  <c r="Q125" i="5" s="1"/>
  <c r="Q19" i="5" s="1"/>
  <c r="Q161" i="5"/>
  <c r="Q140" i="5" s="1"/>
  <c r="Q148" i="5"/>
  <c r="Q123" i="5" s="1"/>
  <c r="Q17" i="5" s="1"/>
  <c r="Q155" i="5"/>
  <c r="Q132" i="5" s="1"/>
  <c r="Q27" i="5" s="1"/>
  <c r="Q153" i="5"/>
  <c r="Q129" i="5" s="1"/>
  <c r="Q151" i="5"/>
  <c r="Q126" i="5" s="1"/>
  <c r="Q20" i="5" s="1"/>
  <c r="Q144" i="5"/>
  <c r="Q118" i="5" s="1"/>
  <c r="Q160" i="5"/>
  <c r="Q138" i="5" s="1"/>
  <c r="Q33" i="5" s="1"/>
  <c r="Q147" i="5"/>
  <c r="Q122" i="5" s="1"/>
  <c r="Q146" i="5"/>
  <c r="Q120" i="5" s="1"/>
  <c r="Q14" i="5" s="1"/>
  <c r="Q154" i="5"/>
  <c r="Q131" i="5" s="1"/>
  <c r="Q158" i="5"/>
  <c r="Q135" i="5" s="1"/>
  <c r="Q30" i="5" s="1"/>
  <c r="Q149" i="5"/>
  <c r="Q124" i="5" s="1"/>
  <c r="Q18" i="5" s="1"/>
  <c r="Q237" i="3"/>
  <c r="Q207" i="3"/>
  <c r="Q239" i="3"/>
  <c r="Q199" i="3"/>
  <c r="Q231" i="3"/>
  <c r="Q222" i="3"/>
  <c r="Q238" i="3"/>
  <c r="Q192" i="3"/>
  <c r="Q191" i="3" s="1"/>
  <c r="Q234" i="3"/>
  <c r="Q227" i="3"/>
  <c r="Q236" i="3"/>
  <c r="Q232" i="3"/>
  <c r="Q195" i="3"/>
  <c r="Q223" i="3"/>
  <c r="Q194" i="3"/>
  <c r="Q193" i="3" s="1"/>
  <c r="Q230" i="3"/>
  <c r="Q226" i="3"/>
  <c r="Q209" i="3"/>
  <c r="Q197" i="3"/>
  <c r="Q196" i="3" s="1"/>
  <c r="Q221" i="3"/>
  <c r="Q217" i="3"/>
  <c r="Q208" i="3"/>
  <c r="Q243" i="3"/>
  <c r="Q204" i="3" s="1"/>
  <c r="Q203" i="3"/>
  <c r="Q212" i="3"/>
  <c r="Q211" i="3" s="1"/>
  <c r="Q210" i="3"/>
  <c r="Q219" i="3"/>
  <c r="Q220" i="3"/>
  <c r="Q240" i="3"/>
  <c r="Q225" i="3"/>
  <c r="Q228" i="3"/>
  <c r="Q233" i="3"/>
  <c r="Q213" i="3"/>
  <c r="Q229" i="3"/>
  <c r="Q206" i="3"/>
  <c r="Q216" i="3"/>
  <c r="Q202" i="3"/>
  <c r="Q18" i="3" s="1"/>
  <c r="Q224" i="3"/>
  <c r="Q200" i="3"/>
  <c r="Q214" i="3"/>
  <c r="Q201" i="3"/>
  <c r="J160" i="6"/>
  <c r="J152" i="6"/>
  <c r="J144" i="6"/>
  <c r="J161" i="6"/>
  <c r="J148" i="6"/>
  <c r="J157" i="6"/>
  <c r="J153" i="6"/>
  <c r="J162" i="6"/>
  <c r="J149" i="6"/>
  <c r="J145" i="6"/>
  <c r="J158" i="6"/>
  <c r="J154" i="6"/>
  <c r="J163" i="6"/>
  <c r="J150" i="6"/>
  <c r="J146" i="6"/>
  <c r="J159" i="6"/>
  <c r="J155" i="6"/>
  <c r="J151" i="6"/>
  <c r="J147" i="6"/>
  <c r="J156" i="6"/>
  <c r="J157" i="5"/>
  <c r="J149" i="5"/>
  <c r="J148" i="5"/>
  <c r="J161" i="5"/>
  <c r="J150" i="5"/>
  <c r="J146" i="5"/>
  <c r="J158" i="5"/>
  <c r="J155" i="5"/>
  <c r="J152" i="5"/>
  <c r="J160" i="5"/>
  <c r="J156" i="5"/>
  <c r="J147" i="5"/>
  <c r="J163" i="5"/>
  <c r="J164" i="5"/>
  <c r="I164" i="5" s="1"/>
  <c r="J162" i="5"/>
  <c r="J151" i="5"/>
  <c r="J153" i="5"/>
  <c r="J144" i="5"/>
  <c r="J159" i="5"/>
  <c r="J154" i="5"/>
  <c r="J145" i="5"/>
  <c r="J243" i="3"/>
  <c r="J234" i="3"/>
  <c r="I234" i="3" s="1"/>
  <c r="J223" i="3"/>
  <c r="I223" i="3" s="1"/>
  <c r="J199" i="3"/>
  <c r="J216" i="3"/>
  <c r="J203" i="3"/>
  <c r="I203" i="3" s="1"/>
  <c r="J230" i="3"/>
  <c r="J221" i="3"/>
  <c r="I221" i="3" s="1"/>
  <c r="J208" i="3"/>
  <c r="I242" i="3"/>
  <c r="J231" i="3"/>
  <c r="J222" i="3"/>
  <c r="I222" i="3" s="1"/>
  <c r="J212" i="3"/>
  <c r="J192" i="3"/>
  <c r="J207" i="3"/>
  <c r="I207" i="3" s="1"/>
  <c r="J232" i="3"/>
  <c r="I232" i="3" s="1"/>
  <c r="J195" i="3"/>
  <c r="I195" i="3" s="1"/>
  <c r="J209" i="3"/>
  <c r="I209" i="3" s="1"/>
  <c r="J197" i="3"/>
  <c r="J238" i="3"/>
  <c r="I238" i="3" s="1"/>
  <c r="J229" i="3"/>
  <c r="I229" i="3" s="1"/>
  <c r="J200" i="3"/>
  <c r="J214" i="3"/>
  <c r="I214" i="3" s="1"/>
  <c r="J225" i="3"/>
  <c r="J237" i="3"/>
  <c r="I237" i="3" s="1"/>
  <c r="J194" i="3"/>
  <c r="J240" i="3"/>
  <c r="J220" i="3"/>
  <c r="J206" i="3"/>
  <c r="J236" i="3"/>
  <c r="J227" i="3"/>
  <c r="I227" i="3" s="1"/>
  <c r="J233" i="3"/>
  <c r="I233" i="3" s="1"/>
  <c r="J219" i="3"/>
  <c r="J239" i="3"/>
  <c r="I239" i="3" s="1"/>
  <c r="J217" i="3"/>
  <c r="I217" i="3" s="1"/>
  <c r="J228" i="3"/>
  <c r="I228" i="3" s="1"/>
  <c r="J213" i="3"/>
  <c r="I213" i="3" s="1"/>
  <c r="J201" i="3"/>
  <c r="J202" i="3"/>
  <c r="J210" i="3"/>
  <c r="I210" i="3" s="1"/>
  <c r="J226" i="3"/>
  <c r="J224" i="3"/>
  <c r="I224" i="3" s="1"/>
  <c r="N162" i="5"/>
  <c r="O141" i="5"/>
  <c r="N221" i="3"/>
  <c r="N150" i="6"/>
  <c r="O125" i="6"/>
  <c r="N239" i="3"/>
  <c r="N150" i="5"/>
  <c r="O125" i="5"/>
  <c r="N144" i="6"/>
  <c r="O118" i="6"/>
  <c r="N163" i="6"/>
  <c r="O142" i="6"/>
  <c r="N152" i="5"/>
  <c r="O127" i="5"/>
  <c r="N229" i="3"/>
  <c r="N227" i="3"/>
  <c r="N147" i="5"/>
  <c r="O122" i="5"/>
  <c r="N149" i="5"/>
  <c r="O124" i="5"/>
  <c r="N209" i="3"/>
  <c r="N212" i="3"/>
  <c r="O211" i="3"/>
  <c r="N161" i="5"/>
  <c r="O140" i="5"/>
  <c r="N219" i="3"/>
  <c r="O218" i="3"/>
  <c r="N200" i="3"/>
  <c r="O19" i="3"/>
  <c r="O22" i="3"/>
  <c r="N202" i="3"/>
  <c r="O18" i="3"/>
  <c r="N18" i="3" s="1"/>
  <c r="O215" i="3"/>
  <c r="N216" i="3"/>
  <c r="N224" i="3"/>
  <c r="N223" i="3"/>
  <c r="N194" i="3"/>
  <c r="O193" i="3"/>
  <c r="N231" i="3"/>
  <c r="N208" i="3"/>
  <c r="N145" i="5"/>
  <c r="O119" i="5"/>
  <c r="N157" i="6"/>
  <c r="O134" i="6"/>
  <c r="I225" i="3" l="1"/>
  <c r="I163" i="5"/>
  <c r="J142" i="5"/>
  <c r="I155" i="6"/>
  <c r="J132" i="6"/>
  <c r="I160" i="6"/>
  <c r="J138" i="6"/>
  <c r="Q117" i="5"/>
  <c r="Q12" i="5"/>
  <c r="Q11" i="5" s="1"/>
  <c r="L128" i="6"/>
  <c r="L23" i="6"/>
  <c r="L22" i="6" s="1"/>
  <c r="G117" i="6"/>
  <c r="G12" i="6"/>
  <c r="G11" i="6" s="1"/>
  <c r="P198" i="3"/>
  <c r="P16" i="3" s="1"/>
  <c r="P17" i="3"/>
  <c r="H117" i="5"/>
  <c r="H12" i="5"/>
  <c r="H11" i="5" s="1"/>
  <c r="H121" i="6"/>
  <c r="H16" i="6"/>
  <c r="H15" i="6" s="1"/>
  <c r="E219" i="3"/>
  <c r="F218" i="3"/>
  <c r="E201" i="3"/>
  <c r="F12" i="9"/>
  <c r="F11" i="9" s="1"/>
  <c r="D242" i="3"/>
  <c r="E154" i="5"/>
  <c r="F131" i="5"/>
  <c r="E157" i="6"/>
  <c r="F134" i="6"/>
  <c r="M139" i="6"/>
  <c r="M35" i="6"/>
  <c r="M34" i="6" s="1"/>
  <c r="N124" i="5"/>
  <c r="O18" i="5"/>
  <c r="I202" i="3"/>
  <c r="I18" i="3" s="1"/>
  <c r="J18" i="3"/>
  <c r="I230" i="3"/>
  <c r="I147" i="5"/>
  <c r="J122" i="5"/>
  <c r="L128" i="5"/>
  <c r="L23" i="5"/>
  <c r="L22" i="5" s="1"/>
  <c r="L139" i="6"/>
  <c r="L35" i="6"/>
  <c r="L34" i="6" s="1"/>
  <c r="G22" i="3"/>
  <c r="G19" i="3"/>
  <c r="H19" i="3"/>
  <c r="H22" i="3"/>
  <c r="K218" i="3"/>
  <c r="K130" i="5"/>
  <c r="K26" i="5"/>
  <c r="K25" i="5" s="1"/>
  <c r="E227" i="3"/>
  <c r="E237" i="3"/>
  <c r="E146" i="5"/>
  <c r="F120" i="5"/>
  <c r="E159" i="5"/>
  <c r="F137" i="5"/>
  <c r="E144" i="6"/>
  <c r="F118" i="6"/>
  <c r="M211" i="3"/>
  <c r="M128" i="6"/>
  <c r="M23" i="6"/>
  <c r="M22" i="6" s="1"/>
  <c r="G136" i="6"/>
  <c r="G32" i="6"/>
  <c r="G31" i="6" s="1"/>
  <c r="P205" i="3"/>
  <c r="P20" i="3" s="1"/>
  <c r="P21" i="3"/>
  <c r="P128" i="6"/>
  <c r="P23" i="6"/>
  <c r="P22" i="6" s="1"/>
  <c r="N125" i="5"/>
  <c r="O19" i="5"/>
  <c r="I201" i="3"/>
  <c r="I200" i="3"/>
  <c r="J19" i="3"/>
  <c r="J22" i="3"/>
  <c r="I156" i="5"/>
  <c r="J133" i="5"/>
  <c r="I146" i="6"/>
  <c r="J120" i="6"/>
  <c r="Q13" i="3"/>
  <c r="Q128" i="5"/>
  <c r="Q23" i="5"/>
  <c r="Q22" i="5" s="1"/>
  <c r="Q130" i="6"/>
  <c r="Q26" i="6"/>
  <c r="Q25" i="6" s="1"/>
  <c r="L218" i="3"/>
  <c r="L235" i="3"/>
  <c r="L121" i="6"/>
  <c r="L16" i="6"/>
  <c r="L15" i="6" s="1"/>
  <c r="N123" i="5"/>
  <c r="O17" i="5"/>
  <c r="G215" i="3"/>
  <c r="G136" i="5"/>
  <c r="G32" i="5"/>
  <c r="G31" i="5" s="1"/>
  <c r="P218" i="3"/>
  <c r="P117" i="6"/>
  <c r="P12" i="6"/>
  <c r="P11" i="6" s="1"/>
  <c r="P121" i="6"/>
  <c r="P16" i="6"/>
  <c r="P15" i="6" s="1"/>
  <c r="N135" i="5"/>
  <c r="O30" i="5"/>
  <c r="H235" i="3"/>
  <c r="H136" i="5"/>
  <c r="H32" i="5"/>
  <c r="H31" i="5" s="1"/>
  <c r="E220" i="3"/>
  <c r="E221" i="3"/>
  <c r="E150" i="5"/>
  <c r="D150" i="5" s="1"/>
  <c r="F125" i="5"/>
  <c r="E158" i="5"/>
  <c r="F135" i="5"/>
  <c r="E148" i="6"/>
  <c r="F123" i="6"/>
  <c r="M130" i="6"/>
  <c r="M26" i="6"/>
  <c r="M25" i="6" s="1"/>
  <c r="I159" i="6"/>
  <c r="J137" i="6"/>
  <c r="J215" i="3"/>
  <c r="I216" i="3"/>
  <c r="I160" i="5"/>
  <c r="J138" i="5"/>
  <c r="I150" i="6"/>
  <c r="J125" i="6"/>
  <c r="Q19" i="3"/>
  <c r="Q22" i="3"/>
  <c r="N132" i="5"/>
  <c r="O27" i="5"/>
  <c r="H139" i="5"/>
  <c r="H35" i="5"/>
  <c r="H34" i="5" s="1"/>
  <c r="H136" i="6"/>
  <c r="H32" i="6"/>
  <c r="H31" i="6" s="1"/>
  <c r="K13" i="3"/>
  <c r="K139" i="5"/>
  <c r="K35" i="5"/>
  <c r="K34" i="5" s="1"/>
  <c r="E212" i="3"/>
  <c r="F211" i="3"/>
  <c r="E230" i="3"/>
  <c r="E156" i="5"/>
  <c r="D156" i="5" s="1"/>
  <c r="F133" i="5"/>
  <c r="E147" i="5"/>
  <c r="D147" i="5" s="1"/>
  <c r="F122" i="5"/>
  <c r="E161" i="6"/>
  <c r="F140" i="6"/>
  <c r="M22" i="3"/>
  <c r="M19" i="3"/>
  <c r="M139" i="5"/>
  <c r="M35" i="5"/>
  <c r="M34" i="5" s="1"/>
  <c r="P211" i="3"/>
  <c r="P139" i="6"/>
  <c r="P35" i="6"/>
  <c r="P34" i="6" s="1"/>
  <c r="N158" i="5"/>
  <c r="K117" i="5"/>
  <c r="K12" i="5"/>
  <c r="K11" i="5" s="1"/>
  <c r="K117" i="6"/>
  <c r="K12" i="6"/>
  <c r="K11" i="6" s="1"/>
  <c r="K128" i="6"/>
  <c r="K23" i="6"/>
  <c r="K22" i="6" s="1"/>
  <c r="E213" i="3"/>
  <c r="E210" i="3"/>
  <c r="E148" i="5"/>
  <c r="F123" i="5"/>
  <c r="E155" i="5"/>
  <c r="D155" i="5" s="1"/>
  <c r="F132" i="5"/>
  <c r="E152" i="6"/>
  <c r="F127" i="6"/>
  <c r="N138" i="6"/>
  <c r="O33" i="6"/>
  <c r="L130" i="5"/>
  <c r="L26" i="5"/>
  <c r="L25" i="5" s="1"/>
  <c r="N126" i="6"/>
  <c r="O20" i="6"/>
  <c r="N21" i="3"/>
  <c r="P128" i="5"/>
  <c r="P23" i="5"/>
  <c r="P22" i="5" s="1"/>
  <c r="N142" i="5"/>
  <c r="O37" i="5"/>
  <c r="K205" i="3"/>
  <c r="K20" i="3" s="1"/>
  <c r="K21" i="3"/>
  <c r="K139" i="6"/>
  <c r="K35" i="6"/>
  <c r="K34" i="6" s="1"/>
  <c r="E195" i="3"/>
  <c r="E232" i="3"/>
  <c r="E153" i="5"/>
  <c r="F129" i="5"/>
  <c r="E163" i="5"/>
  <c r="D163" i="5" s="1"/>
  <c r="F142" i="5"/>
  <c r="E156" i="6"/>
  <c r="F133" i="6"/>
  <c r="M13" i="3"/>
  <c r="N160" i="6"/>
  <c r="I163" i="6"/>
  <c r="J142" i="6"/>
  <c r="L13" i="3"/>
  <c r="Q139" i="5"/>
  <c r="Q35" i="5"/>
  <c r="Q34" i="5" s="1"/>
  <c r="N125" i="6"/>
  <c r="O19" i="6"/>
  <c r="I158" i="5"/>
  <c r="J135" i="5"/>
  <c r="I158" i="6"/>
  <c r="J135" i="6"/>
  <c r="Q215" i="3"/>
  <c r="Q198" i="3"/>
  <c r="Q16" i="3" s="1"/>
  <c r="Q17" i="3"/>
  <c r="Q117" i="6"/>
  <c r="Q12" i="6"/>
  <c r="Q11" i="6" s="1"/>
  <c r="L121" i="5"/>
  <c r="L16" i="5"/>
  <c r="L15" i="5" s="1"/>
  <c r="O20" i="3"/>
  <c r="P19" i="3"/>
  <c r="P22" i="3"/>
  <c r="H198" i="3"/>
  <c r="H16" i="3" s="1"/>
  <c r="H17" i="3"/>
  <c r="H130" i="6"/>
  <c r="H26" i="6"/>
  <c r="H25" i="6" s="1"/>
  <c r="E208" i="3"/>
  <c r="E223" i="3"/>
  <c r="E157" i="5"/>
  <c r="F134" i="5"/>
  <c r="E151" i="6"/>
  <c r="F126" i="6"/>
  <c r="E147" i="6"/>
  <c r="F122" i="6"/>
  <c r="M130" i="5"/>
  <c r="M26" i="5"/>
  <c r="M25" i="5" s="1"/>
  <c r="N133" i="6"/>
  <c r="O28" i="6"/>
  <c r="I197" i="3"/>
  <c r="J196" i="3"/>
  <c r="I196" i="3" s="1"/>
  <c r="L205" i="3"/>
  <c r="L20" i="3" s="1"/>
  <c r="L21" i="3"/>
  <c r="N19" i="3"/>
  <c r="J218" i="3"/>
  <c r="I218" i="3" s="1"/>
  <c r="I219" i="3"/>
  <c r="I243" i="3"/>
  <c r="J204" i="3"/>
  <c r="I204" i="3" s="1"/>
  <c r="I146" i="5"/>
  <c r="J120" i="5"/>
  <c r="N17" i="3"/>
  <c r="N206" i="3"/>
  <c r="N129" i="6"/>
  <c r="O128" i="6"/>
  <c r="N128" i="6" s="1"/>
  <c r="O23" i="6"/>
  <c r="G13" i="3"/>
  <c r="G117" i="5"/>
  <c r="G12" i="5"/>
  <c r="G11" i="5" s="1"/>
  <c r="G130" i="6"/>
  <c r="G26" i="6"/>
  <c r="G25" i="6" s="1"/>
  <c r="K22" i="3"/>
  <c r="K19" i="3"/>
  <c r="K136" i="5"/>
  <c r="K32" i="5"/>
  <c r="K31" i="5" s="1"/>
  <c r="E202" i="3"/>
  <c r="E18" i="3" s="1"/>
  <c r="F18" i="3"/>
  <c r="E214" i="3"/>
  <c r="E234" i="3"/>
  <c r="E145" i="5"/>
  <c r="F119" i="5"/>
  <c r="E155" i="6"/>
  <c r="D155" i="6" s="1"/>
  <c r="F132" i="6"/>
  <c r="E160" i="6"/>
  <c r="D160" i="6" s="1"/>
  <c r="F138" i="6"/>
  <c r="N122" i="5"/>
  <c r="O121" i="5"/>
  <c r="O16" i="5"/>
  <c r="I199" i="3"/>
  <c r="I17" i="3" s="1"/>
  <c r="J198" i="3"/>
  <c r="J17" i="3"/>
  <c r="O190" i="3"/>
  <c r="N191" i="3"/>
  <c r="O13" i="3"/>
  <c r="L19" i="3"/>
  <c r="L22" i="3"/>
  <c r="I155" i="5"/>
  <c r="J132" i="5"/>
  <c r="N123" i="6"/>
  <c r="O17" i="6"/>
  <c r="L136" i="6"/>
  <c r="L32" i="6"/>
  <c r="L31" i="6" s="1"/>
  <c r="N134" i="6"/>
  <c r="O29" i="6"/>
  <c r="I145" i="6"/>
  <c r="J119" i="6"/>
  <c r="Q205" i="3"/>
  <c r="Q20" i="3" s="1"/>
  <c r="Q21" i="3"/>
  <c r="I145" i="5"/>
  <c r="J119" i="5"/>
  <c r="I150" i="5"/>
  <c r="J125" i="5"/>
  <c r="I149" i="6"/>
  <c r="J124" i="6"/>
  <c r="Q136" i="5"/>
  <c r="Q32" i="5"/>
  <c r="Q31" i="5" s="1"/>
  <c r="Q139" i="6"/>
  <c r="Q35" i="6"/>
  <c r="Q34" i="6" s="1"/>
  <c r="N132" i="6"/>
  <c r="O27" i="6"/>
  <c r="N198" i="3"/>
  <c r="O16" i="3"/>
  <c r="N16" i="3" s="1"/>
  <c r="L215" i="3"/>
  <c r="G198" i="3"/>
  <c r="G16" i="3" s="1"/>
  <c r="G17" i="3"/>
  <c r="P139" i="5"/>
  <c r="P35" i="5"/>
  <c r="P34" i="5" s="1"/>
  <c r="N127" i="6"/>
  <c r="O21" i="6"/>
  <c r="N236" i="3"/>
  <c r="K235" i="3"/>
  <c r="K121" i="6"/>
  <c r="K16" i="6"/>
  <c r="K15" i="6" s="1"/>
  <c r="E194" i="3"/>
  <c r="E193" i="3" s="1"/>
  <c r="F193" i="3"/>
  <c r="E238" i="3"/>
  <c r="E197" i="3"/>
  <c r="F196" i="3"/>
  <c r="E196" i="3" s="1"/>
  <c r="E152" i="5"/>
  <c r="D152" i="5" s="1"/>
  <c r="F127" i="5"/>
  <c r="E146" i="6"/>
  <c r="D146" i="6" s="1"/>
  <c r="F120" i="6"/>
  <c r="E150" i="6"/>
  <c r="F125" i="6"/>
  <c r="M121" i="6"/>
  <c r="M16" i="6"/>
  <c r="M15" i="6" s="1"/>
  <c r="I154" i="5"/>
  <c r="J131" i="5"/>
  <c r="I162" i="6"/>
  <c r="J141" i="6"/>
  <c r="L130" i="6"/>
  <c r="L26" i="6"/>
  <c r="L25" i="6" s="1"/>
  <c r="O128" i="5"/>
  <c r="N128" i="5" s="1"/>
  <c r="N129" i="5"/>
  <c r="O23" i="5"/>
  <c r="N152" i="6"/>
  <c r="N235" i="3"/>
  <c r="K215" i="3"/>
  <c r="E192" i="3"/>
  <c r="E191" i="3" s="1"/>
  <c r="F191" i="3"/>
  <c r="E240" i="3"/>
  <c r="F198" i="3"/>
  <c r="E199" i="3"/>
  <c r="E17" i="3" s="1"/>
  <c r="F17" i="3"/>
  <c r="E160" i="5"/>
  <c r="D160" i="5" s="1"/>
  <c r="F138" i="5"/>
  <c r="E159" i="6"/>
  <c r="D159" i="6" s="1"/>
  <c r="F137" i="6"/>
  <c r="E158" i="6"/>
  <c r="D158" i="6" s="1"/>
  <c r="F135" i="6"/>
  <c r="M128" i="5"/>
  <c r="M23" i="5"/>
  <c r="M22" i="5" s="1"/>
  <c r="N243" i="3"/>
  <c r="I152" i="5"/>
  <c r="J127" i="5"/>
  <c r="G130" i="5"/>
  <c r="G26" i="5"/>
  <c r="G25" i="5" s="1"/>
  <c r="I161" i="5"/>
  <c r="J140" i="5"/>
  <c r="N131" i="5"/>
  <c r="O130" i="5"/>
  <c r="O26" i="5"/>
  <c r="P130" i="5"/>
  <c r="P26" i="5"/>
  <c r="P25" i="5" s="1"/>
  <c r="J235" i="3"/>
  <c r="I236" i="3"/>
  <c r="I192" i="3"/>
  <c r="I191" i="3" s="1"/>
  <c r="J191" i="3"/>
  <c r="I159" i="5"/>
  <c r="J137" i="5"/>
  <c r="I148" i="5"/>
  <c r="J123" i="5"/>
  <c r="I153" i="6"/>
  <c r="J129" i="6"/>
  <c r="Q121" i="6"/>
  <c r="Q16" i="6"/>
  <c r="Q15" i="6" s="1"/>
  <c r="N124" i="6"/>
  <c r="O18" i="6"/>
  <c r="L139" i="5"/>
  <c r="L35" i="5"/>
  <c r="L34" i="5" s="1"/>
  <c r="N154" i="5"/>
  <c r="N153" i="5"/>
  <c r="N135" i="6"/>
  <c r="O30" i="6"/>
  <c r="G205" i="3"/>
  <c r="G20" i="3" s="1"/>
  <c r="G21" i="3"/>
  <c r="O136" i="6"/>
  <c r="N137" i="6"/>
  <c r="O32" i="6"/>
  <c r="K121" i="5"/>
  <c r="K16" i="5"/>
  <c r="K15" i="5" s="1"/>
  <c r="E200" i="3"/>
  <c r="F19" i="3"/>
  <c r="F22" i="3"/>
  <c r="F235" i="3"/>
  <c r="E235" i="3" s="1"/>
  <c r="E236" i="3"/>
  <c r="E243" i="3"/>
  <c r="D243" i="3" s="1"/>
  <c r="F204" i="3"/>
  <c r="E204" i="3" s="1"/>
  <c r="E162" i="5"/>
  <c r="F141" i="5"/>
  <c r="E163" i="6"/>
  <c r="D163" i="6" s="1"/>
  <c r="F142" i="6"/>
  <c r="N204" i="3"/>
  <c r="I144" i="5"/>
  <c r="J118" i="5"/>
  <c r="I157" i="6"/>
  <c r="J134" i="6"/>
  <c r="P193" i="3"/>
  <c r="N193" i="3" s="1"/>
  <c r="P215" i="3"/>
  <c r="N215" i="3" s="1"/>
  <c r="P136" i="5"/>
  <c r="P32" i="5"/>
  <c r="P31" i="5" s="1"/>
  <c r="P136" i="6"/>
  <c r="P32" i="6"/>
  <c r="P31" i="6" s="1"/>
  <c r="H130" i="5"/>
  <c r="H26" i="5"/>
  <c r="H25" i="5" s="1"/>
  <c r="H128" i="6"/>
  <c r="H23" i="6"/>
  <c r="H22" i="6" s="1"/>
  <c r="K136" i="6"/>
  <c r="K32" i="6"/>
  <c r="K31" i="6" s="1"/>
  <c r="E216" i="3"/>
  <c r="F215" i="3"/>
  <c r="E215" i="3" s="1"/>
  <c r="E207" i="3"/>
  <c r="E209" i="3"/>
  <c r="E144" i="5"/>
  <c r="D144" i="5" s="1"/>
  <c r="F118" i="5"/>
  <c r="E154" i="6"/>
  <c r="D154" i="6" s="1"/>
  <c r="F131" i="6"/>
  <c r="N120" i="6"/>
  <c r="O14" i="6"/>
  <c r="M136" i="5"/>
  <c r="M32" i="5"/>
  <c r="M31" i="5" s="1"/>
  <c r="M136" i="6"/>
  <c r="M32" i="6"/>
  <c r="M31" i="6" s="1"/>
  <c r="N218" i="3"/>
  <c r="N140" i="5"/>
  <c r="O139" i="5"/>
  <c r="N139" i="5" s="1"/>
  <c r="O35" i="5"/>
  <c r="N142" i="6"/>
  <c r="O37" i="6"/>
  <c r="I220" i="3"/>
  <c r="I153" i="5"/>
  <c r="J129" i="5"/>
  <c r="I157" i="5"/>
  <c r="J134" i="5"/>
  <c r="I148" i="6"/>
  <c r="J123" i="6"/>
  <c r="Q130" i="5"/>
  <c r="Q26" i="5"/>
  <c r="Q25" i="5" s="1"/>
  <c r="N122" i="6"/>
  <c r="O121" i="6"/>
  <c r="O16" i="6"/>
  <c r="G211" i="3"/>
  <c r="G139" i="5"/>
  <c r="G35" i="5"/>
  <c r="G34" i="5" s="1"/>
  <c r="G121" i="5"/>
  <c r="G16" i="5"/>
  <c r="G15" i="5" s="1"/>
  <c r="G128" i="6"/>
  <c r="G23" i="6"/>
  <c r="G22" i="6" s="1"/>
  <c r="N141" i="6"/>
  <c r="O36" i="6"/>
  <c r="H211" i="3"/>
  <c r="H190" i="3"/>
  <c r="H13" i="3"/>
  <c r="H128" i="5"/>
  <c r="H23" i="5"/>
  <c r="H22" i="5" s="1"/>
  <c r="E225" i="3"/>
  <c r="E203" i="3"/>
  <c r="E222" i="3"/>
  <c r="E151" i="5"/>
  <c r="F126" i="5"/>
  <c r="E145" i="6"/>
  <c r="D145" i="6" s="1"/>
  <c r="F119" i="6"/>
  <c r="M205" i="3"/>
  <c r="M20" i="3" s="1"/>
  <c r="M21" i="3"/>
  <c r="N140" i="6"/>
  <c r="O139" i="6"/>
  <c r="N139" i="6" s="1"/>
  <c r="O35" i="6"/>
  <c r="N127" i="5"/>
  <c r="O21" i="5"/>
  <c r="N141" i="5"/>
  <c r="O36" i="5"/>
  <c r="J205" i="3"/>
  <c r="I206" i="3"/>
  <c r="I21" i="3" s="1"/>
  <c r="J21" i="3"/>
  <c r="I212" i="3"/>
  <c r="J211" i="3"/>
  <c r="I211" i="3" s="1"/>
  <c r="I149" i="5"/>
  <c r="J124" i="5"/>
  <c r="L136" i="5"/>
  <c r="L32" i="5"/>
  <c r="L31" i="5" s="1"/>
  <c r="I240" i="3"/>
  <c r="I231" i="3"/>
  <c r="I151" i="5"/>
  <c r="J126" i="5"/>
  <c r="I156" i="6"/>
  <c r="J133" i="6"/>
  <c r="I161" i="6"/>
  <c r="J140" i="6"/>
  <c r="N138" i="5"/>
  <c r="O33" i="5"/>
  <c r="L117" i="6"/>
  <c r="L12" i="6"/>
  <c r="L11" i="6" s="1"/>
  <c r="N126" i="5"/>
  <c r="O20" i="5"/>
  <c r="O117" i="5"/>
  <c r="N118" i="5"/>
  <c r="O12" i="5"/>
  <c r="G128" i="5"/>
  <c r="G23" i="5"/>
  <c r="G22" i="5" s="1"/>
  <c r="P190" i="3"/>
  <c r="P13" i="3"/>
  <c r="P117" i="5"/>
  <c r="P116" i="5" s="1"/>
  <c r="P12" i="5"/>
  <c r="P11" i="5" s="1"/>
  <c r="P10" i="5" s="1"/>
  <c r="D54" i="4" s="1"/>
  <c r="P130" i="6"/>
  <c r="P26" i="6"/>
  <c r="P25" i="6" s="1"/>
  <c r="N134" i="5"/>
  <c r="O29" i="5"/>
  <c r="H117" i="6"/>
  <c r="H12" i="6"/>
  <c r="H11" i="6" s="1"/>
  <c r="E224" i="3"/>
  <c r="E233" i="3"/>
  <c r="E231" i="3"/>
  <c r="E149" i="5"/>
  <c r="F124" i="5"/>
  <c r="E149" i="6"/>
  <c r="D149" i="6" s="1"/>
  <c r="F124" i="6"/>
  <c r="N146" i="6"/>
  <c r="M121" i="5"/>
  <c r="M16" i="5"/>
  <c r="M15" i="5" s="1"/>
  <c r="N161" i="6"/>
  <c r="I154" i="6"/>
  <c r="J131" i="6"/>
  <c r="N119" i="6"/>
  <c r="O13" i="6"/>
  <c r="N211" i="3"/>
  <c r="I147" i="6"/>
  <c r="J122" i="6"/>
  <c r="N137" i="5"/>
  <c r="O136" i="5"/>
  <c r="N136" i="5" s="1"/>
  <c r="O32" i="5"/>
  <c r="L193" i="3"/>
  <c r="L190" i="3" s="1"/>
  <c r="L198" i="3"/>
  <c r="L16" i="3" s="1"/>
  <c r="L17" i="3"/>
  <c r="L117" i="5"/>
  <c r="L116" i="5" s="1"/>
  <c r="L12" i="5"/>
  <c r="L11" i="5" s="1"/>
  <c r="L10" i="5" s="1"/>
  <c r="D39" i="4" s="1"/>
  <c r="G139" i="6"/>
  <c r="G35" i="6"/>
  <c r="G34" i="6" s="1"/>
  <c r="G121" i="6"/>
  <c r="G16" i="6"/>
  <c r="G15" i="6" s="1"/>
  <c r="P121" i="5"/>
  <c r="P16" i="5"/>
  <c r="P15" i="5" s="1"/>
  <c r="N162" i="6"/>
  <c r="N157" i="5"/>
  <c r="H218" i="3"/>
  <c r="H121" i="5"/>
  <c r="H16" i="5"/>
  <c r="H15" i="5" s="1"/>
  <c r="K128" i="5"/>
  <c r="K23" i="5"/>
  <c r="K22" i="5" s="1"/>
  <c r="E228" i="3"/>
  <c r="E206" i="3"/>
  <c r="F205" i="3"/>
  <c r="F21" i="3"/>
  <c r="E239" i="3"/>
  <c r="E161" i="5"/>
  <c r="F140" i="5"/>
  <c r="E162" i="6"/>
  <c r="D162" i="6" s="1"/>
  <c r="F141" i="6"/>
  <c r="N120" i="5"/>
  <c r="O14" i="5"/>
  <c r="M235" i="3"/>
  <c r="M198" i="3"/>
  <c r="M16" i="3" s="1"/>
  <c r="M17" i="3"/>
  <c r="M117" i="6"/>
  <c r="M12" i="6"/>
  <c r="M11" i="6" s="1"/>
  <c r="M10" i="6" s="1"/>
  <c r="D17" i="4" s="1"/>
  <c r="Q128" i="6"/>
  <c r="Q23" i="6"/>
  <c r="Q22" i="6" s="1"/>
  <c r="N22" i="3"/>
  <c r="N119" i="5"/>
  <c r="O13" i="5"/>
  <c r="J193" i="3"/>
  <c r="I194" i="3"/>
  <c r="I162" i="5"/>
  <c r="J141" i="5"/>
  <c r="I144" i="6"/>
  <c r="J118" i="6"/>
  <c r="Q121" i="5"/>
  <c r="Q16" i="5"/>
  <c r="Q15" i="5" s="1"/>
  <c r="O117" i="6"/>
  <c r="N118" i="6"/>
  <c r="O12" i="6"/>
  <c r="I226" i="3"/>
  <c r="I208" i="3"/>
  <c r="I151" i="6"/>
  <c r="J126" i="6"/>
  <c r="I152" i="6"/>
  <c r="J127" i="6"/>
  <c r="Q218" i="3"/>
  <c r="Q235" i="3"/>
  <c r="Q136" i="6"/>
  <c r="Q32" i="6"/>
  <c r="Q31" i="6" s="1"/>
  <c r="N131" i="6"/>
  <c r="O130" i="6"/>
  <c r="N130" i="6" s="1"/>
  <c r="O26" i="6"/>
  <c r="N144" i="5"/>
  <c r="N133" i="5"/>
  <c r="O28" i="5"/>
  <c r="H205" i="3"/>
  <c r="H20" i="3" s="1"/>
  <c r="H21" i="3"/>
  <c r="H139" i="6"/>
  <c r="H35" i="6"/>
  <c r="H34" i="6" s="1"/>
  <c r="K193" i="3"/>
  <c r="K190" i="3" s="1"/>
  <c r="K198" i="3"/>
  <c r="K16" i="3" s="1"/>
  <c r="K17" i="3"/>
  <c r="K130" i="6"/>
  <c r="K26" i="6"/>
  <c r="K25" i="6" s="1"/>
  <c r="E229" i="3"/>
  <c r="E217" i="3"/>
  <c r="E226" i="3"/>
  <c r="E164" i="5"/>
  <c r="D164" i="5" s="1"/>
  <c r="E153" i="6"/>
  <c r="D153" i="6" s="1"/>
  <c r="F129" i="6"/>
  <c r="N146" i="5"/>
  <c r="M218" i="3"/>
  <c r="M117" i="5"/>
  <c r="M116" i="5" s="1"/>
  <c r="M12" i="5"/>
  <c r="M11" i="5" s="1"/>
  <c r="K27" i="3" l="1"/>
  <c r="K24" i="3" s="1"/>
  <c r="K23" i="3"/>
  <c r="D49" i="2" s="1"/>
  <c r="D83" i="2" s="1"/>
  <c r="D97" i="2" s="1"/>
  <c r="L27" i="3"/>
  <c r="L24" i="3" s="1"/>
  <c r="L23" i="3"/>
  <c r="D50" i="2" s="1"/>
  <c r="D84" i="2" s="1"/>
  <c r="D98" i="2" s="1"/>
  <c r="F121" i="6"/>
  <c r="E121" i="6" s="1"/>
  <c r="E122" i="6"/>
  <c r="F16" i="6"/>
  <c r="H116" i="5"/>
  <c r="N36" i="5"/>
  <c r="E141" i="5"/>
  <c r="F36" i="5"/>
  <c r="E36" i="5" s="1"/>
  <c r="D36" i="5" s="1"/>
  <c r="N30" i="6"/>
  <c r="J190" i="3"/>
  <c r="J13" i="3"/>
  <c r="E127" i="5"/>
  <c r="F21" i="5"/>
  <c r="E21" i="5" s="1"/>
  <c r="I120" i="5"/>
  <c r="J14" i="5"/>
  <c r="I14" i="5" s="1"/>
  <c r="D147" i="6"/>
  <c r="I142" i="6"/>
  <c r="J37" i="6"/>
  <c r="I37" i="6" s="1"/>
  <c r="E123" i="5"/>
  <c r="F17" i="5"/>
  <c r="E17" i="5" s="1"/>
  <c r="E21" i="3"/>
  <c r="E39" i="9"/>
  <c r="I133" i="6"/>
  <c r="J28" i="6"/>
  <c r="I28" i="6" s="1"/>
  <c r="N190" i="3"/>
  <c r="O27" i="3"/>
  <c r="O23" i="3"/>
  <c r="N28" i="5"/>
  <c r="O11" i="6"/>
  <c r="N12" i="6"/>
  <c r="N21" i="5"/>
  <c r="D162" i="5"/>
  <c r="I13" i="3"/>
  <c r="O22" i="5"/>
  <c r="N23" i="5"/>
  <c r="E126" i="6"/>
  <c r="F20" i="6"/>
  <c r="E20" i="6" s="1"/>
  <c r="Q10" i="6"/>
  <c r="D32" i="4" s="1"/>
  <c r="N37" i="5"/>
  <c r="D148" i="5"/>
  <c r="P10" i="6"/>
  <c r="D31" i="4" s="1"/>
  <c r="E135" i="6"/>
  <c r="F30" i="6"/>
  <c r="E30" i="6" s="1"/>
  <c r="D30" i="6" s="1"/>
  <c r="I119" i="6"/>
  <c r="J13" i="6"/>
  <c r="I13" i="6" s="1"/>
  <c r="D151" i="6"/>
  <c r="Q116" i="6"/>
  <c r="Q164" i="6" s="1"/>
  <c r="F139" i="6"/>
  <c r="E140" i="6"/>
  <c r="F35" i="6"/>
  <c r="E123" i="6"/>
  <c r="F17" i="6"/>
  <c r="E17" i="6" s="1"/>
  <c r="P116" i="6"/>
  <c r="P164" i="6" s="1"/>
  <c r="Q190" i="3"/>
  <c r="E134" i="6"/>
  <c r="F29" i="6"/>
  <c r="E29" i="6" s="1"/>
  <c r="G10" i="6"/>
  <c r="I198" i="3"/>
  <c r="I16" i="3" s="1"/>
  <c r="J16" i="3"/>
  <c r="O116" i="6"/>
  <c r="N117" i="6"/>
  <c r="M116" i="6"/>
  <c r="M164" i="6" s="1"/>
  <c r="O34" i="6"/>
  <c r="N35" i="6"/>
  <c r="N14" i="6"/>
  <c r="I235" i="3"/>
  <c r="E134" i="5"/>
  <c r="F29" i="5"/>
  <c r="E29" i="5" s="1"/>
  <c r="D161" i="6"/>
  <c r="N27" i="5"/>
  <c r="D148" i="6"/>
  <c r="I120" i="6"/>
  <c r="J14" i="6"/>
  <c r="I14" i="6" s="1"/>
  <c r="D157" i="6"/>
  <c r="G116" i="6"/>
  <c r="G164" i="6" s="1"/>
  <c r="O25" i="6"/>
  <c r="N26" i="6"/>
  <c r="N32" i="5"/>
  <c r="O31" i="5"/>
  <c r="E124" i="5"/>
  <c r="F18" i="5"/>
  <c r="E18" i="5" s="1"/>
  <c r="N36" i="6"/>
  <c r="I134" i="5"/>
  <c r="J29" i="5"/>
  <c r="I29" i="5" s="1"/>
  <c r="E137" i="6"/>
  <c r="F136" i="6"/>
  <c r="E136" i="6" s="1"/>
  <c r="F32" i="6"/>
  <c r="D27" i="6"/>
  <c r="N27" i="6"/>
  <c r="N29" i="6"/>
  <c r="O15" i="5"/>
  <c r="N16" i="5"/>
  <c r="D157" i="5"/>
  <c r="M190" i="3"/>
  <c r="E122" i="5"/>
  <c r="F121" i="5"/>
  <c r="E121" i="5" s="1"/>
  <c r="F16" i="5"/>
  <c r="E135" i="5"/>
  <c r="F30" i="5"/>
  <c r="E30" i="5" s="1"/>
  <c r="F130" i="5"/>
  <c r="E130" i="5" s="1"/>
  <c r="E131" i="5"/>
  <c r="F26" i="5"/>
  <c r="N121" i="5"/>
  <c r="E133" i="6"/>
  <c r="F28" i="6"/>
  <c r="E28" i="6" s="1"/>
  <c r="D158" i="5"/>
  <c r="I133" i="5"/>
  <c r="J28" i="5"/>
  <c r="I28" i="5" s="1"/>
  <c r="D154" i="5"/>
  <c r="D149" i="5"/>
  <c r="N12" i="5"/>
  <c r="O11" i="5"/>
  <c r="E131" i="6"/>
  <c r="F130" i="6"/>
  <c r="E130" i="6" s="1"/>
  <c r="F26" i="6"/>
  <c r="I129" i="5"/>
  <c r="J128" i="5"/>
  <c r="I128" i="5" s="1"/>
  <c r="J23" i="5"/>
  <c r="N18" i="6"/>
  <c r="N26" i="5"/>
  <c r="O25" i="5"/>
  <c r="E138" i="5"/>
  <c r="F33" i="5"/>
  <c r="E33" i="5" s="1"/>
  <c r="I141" i="6"/>
  <c r="J36" i="6"/>
  <c r="I36" i="6" s="1"/>
  <c r="I135" i="6"/>
  <c r="J30" i="6"/>
  <c r="I30" i="6" s="1"/>
  <c r="D156" i="6"/>
  <c r="N20" i="6"/>
  <c r="K10" i="6"/>
  <c r="D15" i="4" s="1"/>
  <c r="E133" i="5"/>
  <c r="F28" i="5"/>
  <c r="E28" i="5" s="1"/>
  <c r="D28" i="5" s="1"/>
  <c r="E125" i="5"/>
  <c r="F19" i="5"/>
  <c r="E19" i="5" s="1"/>
  <c r="F117" i="6"/>
  <c r="E118" i="6"/>
  <c r="F12" i="6"/>
  <c r="Q10" i="5"/>
  <c r="D55" i="4" s="1"/>
  <c r="E129" i="6"/>
  <c r="F128" i="6"/>
  <c r="E128" i="6" s="1"/>
  <c r="F23" i="6"/>
  <c r="I123" i="6"/>
  <c r="J17" i="6"/>
  <c r="I17" i="6" s="1"/>
  <c r="I118" i="6"/>
  <c r="J117" i="6"/>
  <c r="J12" i="6"/>
  <c r="N14" i="5"/>
  <c r="J121" i="6"/>
  <c r="I121" i="6" s="1"/>
  <c r="I122" i="6"/>
  <c r="J16" i="6"/>
  <c r="N117" i="5"/>
  <c r="O116" i="5"/>
  <c r="N116" i="5" s="1"/>
  <c r="E118" i="5"/>
  <c r="F117" i="5"/>
  <c r="F12" i="5"/>
  <c r="N130" i="5"/>
  <c r="E138" i="6"/>
  <c r="F33" i="6"/>
  <c r="E33" i="6" s="1"/>
  <c r="G10" i="5"/>
  <c r="E142" i="5"/>
  <c r="F37" i="5"/>
  <c r="E37" i="5" s="1"/>
  <c r="D37" i="5" s="1"/>
  <c r="K116" i="6"/>
  <c r="K164" i="6" s="1"/>
  <c r="I125" i="6"/>
  <c r="J19" i="6"/>
  <c r="I19" i="6" s="1"/>
  <c r="D17" i="5"/>
  <c r="N17" i="5"/>
  <c r="D144" i="6"/>
  <c r="Q116" i="5"/>
  <c r="F136" i="5"/>
  <c r="E136" i="5" s="1"/>
  <c r="E137" i="5"/>
  <c r="F32" i="5"/>
  <c r="E41" i="9"/>
  <c r="E12" i="9"/>
  <c r="E11" i="9" s="1"/>
  <c r="I138" i="6"/>
  <c r="J33" i="6"/>
  <c r="I33" i="6" s="1"/>
  <c r="I126" i="5"/>
  <c r="J20" i="5"/>
  <c r="I20" i="5" s="1"/>
  <c r="E119" i="6"/>
  <c r="F13" i="6"/>
  <c r="E13" i="6" s="1"/>
  <c r="D13" i="6" s="1"/>
  <c r="E19" i="3"/>
  <c r="E22" i="3"/>
  <c r="I135" i="5"/>
  <c r="J30" i="5"/>
  <c r="I30" i="5" s="1"/>
  <c r="E132" i="6"/>
  <c r="F27" i="6"/>
  <c r="E27" i="6" s="1"/>
  <c r="E129" i="5"/>
  <c r="F128" i="5"/>
  <c r="E128" i="5" s="1"/>
  <c r="F23" i="5"/>
  <c r="K116" i="5"/>
  <c r="E211" i="3"/>
  <c r="I138" i="5"/>
  <c r="J33" i="5"/>
  <c r="I33" i="5" s="1"/>
  <c r="D33" i="5" s="1"/>
  <c r="I19" i="3"/>
  <c r="I22" i="3"/>
  <c r="D159" i="5"/>
  <c r="J121" i="5"/>
  <c r="I121" i="5" s="1"/>
  <c r="I122" i="5"/>
  <c r="J16" i="5"/>
  <c r="H27" i="3"/>
  <c r="H24" i="3" s="1"/>
  <c r="H23" i="3"/>
  <c r="J130" i="5"/>
  <c r="I130" i="5" s="1"/>
  <c r="I131" i="5"/>
  <c r="J26" i="5"/>
  <c r="G116" i="5"/>
  <c r="I124" i="6"/>
  <c r="J18" i="6"/>
  <c r="I18" i="6" s="1"/>
  <c r="I132" i="5"/>
  <c r="J27" i="5"/>
  <c r="I27" i="5" s="1"/>
  <c r="G190" i="3"/>
  <c r="N19" i="6"/>
  <c r="D153" i="5"/>
  <c r="N33" i="6"/>
  <c r="D33" i="6"/>
  <c r="E120" i="5"/>
  <c r="F14" i="5"/>
  <c r="E14" i="5" s="1"/>
  <c r="D14" i="5" s="1"/>
  <c r="E218" i="3"/>
  <c r="I132" i="6"/>
  <c r="J27" i="6"/>
  <c r="I27" i="6" s="1"/>
  <c r="K10" i="5"/>
  <c r="D38" i="4" s="1"/>
  <c r="E141" i="6"/>
  <c r="F36" i="6"/>
  <c r="E36" i="6" s="1"/>
  <c r="D36" i="6" s="1"/>
  <c r="N29" i="5"/>
  <c r="D29" i="5"/>
  <c r="D151" i="5"/>
  <c r="N35" i="5"/>
  <c r="O34" i="5"/>
  <c r="I118" i="5"/>
  <c r="J117" i="5"/>
  <c r="J12" i="5"/>
  <c r="O31" i="6"/>
  <c r="N32" i="6"/>
  <c r="N21" i="6"/>
  <c r="E119" i="5"/>
  <c r="F13" i="5"/>
  <c r="E13" i="5" s="1"/>
  <c r="N23" i="6"/>
  <c r="O22" i="6"/>
  <c r="D28" i="6"/>
  <c r="N28" i="6"/>
  <c r="N19" i="5"/>
  <c r="D146" i="5"/>
  <c r="N37" i="6"/>
  <c r="N13" i="6"/>
  <c r="L10" i="6"/>
  <c r="D16" i="4" s="1"/>
  <c r="E126" i="5"/>
  <c r="F20" i="5"/>
  <c r="E20" i="5" s="1"/>
  <c r="D20" i="5" s="1"/>
  <c r="J128" i="6"/>
  <c r="I128" i="6" s="1"/>
  <c r="I129" i="6"/>
  <c r="J23" i="6"/>
  <c r="I127" i="6"/>
  <c r="J21" i="6"/>
  <c r="I21" i="6" s="1"/>
  <c r="I193" i="3"/>
  <c r="I190" i="3" s="1"/>
  <c r="I23" i="3" s="1"/>
  <c r="D47" i="2" s="1"/>
  <c r="D81" i="2" s="1"/>
  <c r="D95" i="2" s="1"/>
  <c r="F139" i="5"/>
  <c r="E140" i="5"/>
  <c r="E139" i="5" s="1"/>
  <c r="F35" i="5"/>
  <c r="L116" i="6"/>
  <c r="L164" i="6" s="1"/>
  <c r="D161" i="5"/>
  <c r="J130" i="6"/>
  <c r="I130" i="6" s="1"/>
  <c r="I131" i="6"/>
  <c r="J26" i="6"/>
  <c r="N33" i="5"/>
  <c r="I123" i="5"/>
  <c r="J17" i="5"/>
  <c r="I17" i="5" s="1"/>
  <c r="F190" i="3"/>
  <c r="F13" i="3"/>
  <c r="E125" i="6"/>
  <c r="F19" i="6"/>
  <c r="E19" i="6" s="1"/>
  <c r="D19" i="6" s="1"/>
  <c r="I125" i="5"/>
  <c r="J19" i="5"/>
  <c r="I19" i="5" s="1"/>
  <c r="D19" i="5" s="1"/>
  <c r="D145" i="5"/>
  <c r="E127" i="6"/>
  <c r="F21" i="6"/>
  <c r="E21" i="6" s="1"/>
  <c r="D21" i="6" s="1"/>
  <c r="I215" i="3"/>
  <c r="I142" i="5"/>
  <c r="J37" i="5"/>
  <c r="I37" i="5" s="1"/>
  <c r="E205" i="3"/>
  <c r="E20" i="3" s="1"/>
  <c r="F20" i="3"/>
  <c r="E124" i="6"/>
  <c r="F18" i="6"/>
  <c r="E18" i="6" s="1"/>
  <c r="D18" i="6" s="1"/>
  <c r="P27" i="3"/>
  <c r="P24" i="3" s="1"/>
  <c r="P23" i="3"/>
  <c r="D54" i="2" s="1"/>
  <c r="D88" i="2" s="1"/>
  <c r="I141" i="5"/>
  <c r="J36" i="5"/>
  <c r="I36" i="5" s="1"/>
  <c r="N13" i="5"/>
  <c r="D13" i="5"/>
  <c r="N16" i="6"/>
  <c r="O15" i="6"/>
  <c r="N136" i="6"/>
  <c r="I127" i="5"/>
  <c r="J21" i="5"/>
  <c r="I21" i="5" s="1"/>
  <c r="D21" i="5" s="1"/>
  <c r="E13" i="3"/>
  <c r="E55" i="10" s="1"/>
  <c r="E54" i="10" s="1"/>
  <c r="D150" i="6"/>
  <c r="N20" i="3"/>
  <c r="D152" i="6"/>
  <c r="N30" i="5"/>
  <c r="D30" i="5"/>
  <c r="N20" i="5"/>
  <c r="I124" i="5"/>
  <c r="J18" i="5"/>
  <c r="I18" i="5" s="1"/>
  <c r="N17" i="6"/>
  <c r="D17" i="6"/>
  <c r="H10" i="6"/>
  <c r="I134" i="6"/>
  <c r="J29" i="6"/>
  <c r="I29" i="6" s="1"/>
  <c r="D29" i="6" s="1"/>
  <c r="I140" i="5"/>
  <c r="J139" i="5"/>
  <c r="J35" i="5"/>
  <c r="H116" i="6"/>
  <c r="H164" i="6" s="1"/>
  <c r="E198" i="3"/>
  <c r="E16" i="3" s="1"/>
  <c r="F16" i="3"/>
  <c r="I126" i="6"/>
  <c r="J20" i="6"/>
  <c r="I20" i="6" s="1"/>
  <c r="D20" i="6" s="1"/>
  <c r="M10" i="5"/>
  <c r="D40" i="4" s="1"/>
  <c r="I140" i="6"/>
  <c r="I139" i="6" s="1"/>
  <c r="J139" i="6"/>
  <c r="J35" i="6"/>
  <c r="I205" i="3"/>
  <c r="I20" i="3" s="1"/>
  <c r="J20" i="3"/>
  <c r="N121" i="6"/>
  <c r="E142" i="6"/>
  <c r="F37" i="6"/>
  <c r="E37" i="6" s="1"/>
  <c r="D37" i="6" s="1"/>
  <c r="I137" i="5"/>
  <c r="J136" i="5"/>
  <c r="I136" i="5" s="1"/>
  <c r="J32" i="5"/>
  <c r="E120" i="6"/>
  <c r="F14" i="6"/>
  <c r="E14" i="6" s="1"/>
  <c r="D14" i="6" s="1"/>
  <c r="I119" i="5"/>
  <c r="J13" i="5"/>
  <c r="I13" i="5" s="1"/>
  <c r="N13" i="3"/>
  <c r="N205" i="3"/>
  <c r="E132" i="5"/>
  <c r="F27" i="5"/>
  <c r="E27" i="5" s="1"/>
  <c r="D27" i="5" s="1"/>
  <c r="J136" i="6"/>
  <c r="I136" i="6" s="1"/>
  <c r="I137" i="6"/>
  <c r="J32" i="6"/>
  <c r="N18" i="5"/>
  <c r="D18" i="5"/>
  <c r="H10" i="5"/>
  <c r="F34" i="5" l="1"/>
  <c r="E34" i="5" s="1"/>
  <c r="E35" i="5"/>
  <c r="J116" i="5"/>
  <c r="I117" i="5"/>
  <c r="I116" i="5" s="1"/>
  <c r="I16" i="5"/>
  <c r="J15" i="5"/>
  <c r="I15" i="5" s="1"/>
  <c r="J15" i="6"/>
  <c r="I15" i="6" s="1"/>
  <c r="I16" i="6"/>
  <c r="E117" i="6"/>
  <c r="F116" i="6"/>
  <c r="F164" i="6" s="1"/>
  <c r="E164" i="6" s="1"/>
  <c r="N31" i="5"/>
  <c r="N27" i="3"/>
  <c r="O24" i="3"/>
  <c r="N15" i="5"/>
  <c r="J27" i="3"/>
  <c r="J23" i="3"/>
  <c r="D48" i="2" s="1"/>
  <c r="D82" i="2" s="1"/>
  <c r="D96" i="2" s="1"/>
  <c r="J31" i="6"/>
  <c r="I31" i="6" s="1"/>
  <c r="I32" i="6"/>
  <c r="N34" i="5"/>
  <c r="F34" i="6"/>
  <c r="E34" i="6" s="1"/>
  <c r="D34" i="6" s="1"/>
  <c r="E35" i="6"/>
  <c r="D35" i="6" s="1"/>
  <c r="E139" i="6"/>
  <c r="D22" i="5"/>
  <c r="N22" i="5"/>
  <c r="J22" i="5"/>
  <c r="I22" i="5" s="1"/>
  <c r="I23" i="5"/>
  <c r="N25" i="6"/>
  <c r="N34" i="6"/>
  <c r="E38" i="9"/>
  <c r="E40" i="9"/>
  <c r="N22" i="6"/>
  <c r="G27" i="3"/>
  <c r="G24" i="3" s="1"/>
  <c r="G23" i="3"/>
  <c r="I12" i="6"/>
  <c r="J11" i="6"/>
  <c r="F27" i="3"/>
  <c r="F23" i="3"/>
  <c r="J22" i="6"/>
  <c r="I22" i="6" s="1"/>
  <c r="D22" i="6" s="1"/>
  <c r="I23" i="6"/>
  <c r="I117" i="6"/>
  <c r="I116" i="6" s="1"/>
  <c r="J116" i="6"/>
  <c r="J164" i="6" s="1"/>
  <c r="I164" i="6" s="1"/>
  <c r="E26" i="5"/>
  <c r="F25" i="5"/>
  <c r="E25" i="5" s="1"/>
  <c r="I32" i="5"/>
  <c r="J31" i="5"/>
  <c r="I31" i="5" s="1"/>
  <c r="E26" i="6"/>
  <c r="D26" i="6" s="1"/>
  <c r="F25" i="6"/>
  <c r="E25" i="6" s="1"/>
  <c r="D25" i="6" s="1"/>
  <c r="E32" i="6"/>
  <c r="D32" i="6" s="1"/>
  <c r="F31" i="6"/>
  <c r="E31" i="6" s="1"/>
  <c r="D31" i="6" s="1"/>
  <c r="J34" i="5"/>
  <c r="I34" i="5" s="1"/>
  <c r="D34" i="5" s="1"/>
  <c r="I35" i="5"/>
  <c r="N116" i="6"/>
  <c r="O164" i="6"/>
  <c r="F15" i="6"/>
  <c r="E15" i="6" s="1"/>
  <c r="D15" i="6" s="1"/>
  <c r="E16" i="6"/>
  <c r="D16" i="6" s="1"/>
  <c r="I139" i="5"/>
  <c r="E190" i="3"/>
  <c r="E23" i="3" s="1"/>
  <c r="D46" i="2" s="1"/>
  <c r="E23" i="5"/>
  <c r="F22" i="5"/>
  <c r="E22" i="5" s="1"/>
  <c r="F22" i="6"/>
  <c r="E22" i="6" s="1"/>
  <c r="E23" i="6"/>
  <c r="I26" i="6"/>
  <c r="J25" i="6"/>
  <c r="I25" i="6" s="1"/>
  <c r="J25" i="5"/>
  <c r="I25" i="5" s="1"/>
  <c r="D25" i="5" s="1"/>
  <c r="I26" i="5"/>
  <c r="E32" i="5"/>
  <c r="D32" i="5" s="1"/>
  <c r="F31" i="5"/>
  <c r="E31" i="5" s="1"/>
  <c r="D31" i="5" s="1"/>
  <c r="E12" i="5"/>
  <c r="D12" i="5" s="1"/>
  <c r="F11" i="5"/>
  <c r="O10" i="5"/>
  <c r="N11" i="5"/>
  <c r="E16" i="5"/>
  <c r="F15" i="5"/>
  <c r="E15" i="5" s="1"/>
  <c r="D15" i="5" s="1"/>
  <c r="O10" i="6"/>
  <c r="N11" i="6"/>
  <c r="F116" i="5"/>
  <c r="E117" i="5"/>
  <c r="E116" i="5" s="1"/>
  <c r="N31" i="6"/>
  <c r="N15" i="6"/>
  <c r="E12" i="6"/>
  <c r="D12" i="6" s="1"/>
  <c r="F11" i="6"/>
  <c r="M27" i="3"/>
  <c r="M24" i="3" s="1"/>
  <c r="M23" i="3"/>
  <c r="D51" i="2" s="1"/>
  <c r="D85" i="2" s="1"/>
  <c r="D99" i="2" s="1"/>
  <c r="Q27" i="3"/>
  <c r="Q24" i="3" s="1"/>
  <c r="Q23" i="3"/>
  <c r="D55" i="2" s="1"/>
  <c r="D89" i="2" s="1"/>
  <c r="J34" i="6"/>
  <c r="I34" i="6" s="1"/>
  <c r="I35" i="6"/>
  <c r="J11" i="5"/>
  <c r="I12" i="5"/>
  <c r="N25" i="5"/>
  <c r="D53" i="2"/>
  <c r="N23" i="3"/>
  <c r="N24" i="3" l="1"/>
  <c r="E27" i="3"/>
  <c r="F24" i="3"/>
  <c r="F10" i="6"/>
  <c r="E11" i="6"/>
  <c r="F10" i="5"/>
  <c r="E11" i="5"/>
  <c r="E116" i="6"/>
  <c r="D164" i="6"/>
  <c r="N164" i="6"/>
  <c r="D53" i="4"/>
  <c r="D52" i="4" s="1"/>
  <c r="N10" i="5"/>
  <c r="J10" i="6"/>
  <c r="D14" i="4" s="1"/>
  <c r="I11" i="6"/>
  <c r="I10" i="6" s="1"/>
  <c r="D13" i="4" s="1"/>
  <c r="D52" i="2"/>
  <c r="D86" i="2" s="1"/>
  <c r="D87" i="2"/>
  <c r="D23" i="6"/>
  <c r="D23" i="5"/>
  <c r="D26" i="5"/>
  <c r="I27" i="3"/>
  <c r="I24" i="3" s="1"/>
  <c r="J24" i="3"/>
  <c r="D35" i="5"/>
  <c r="D16" i="5"/>
  <c r="J10" i="5"/>
  <c r="D37" i="4" s="1"/>
  <c r="I11" i="5"/>
  <c r="I10" i="5" s="1"/>
  <c r="D36" i="4" s="1"/>
  <c r="N10" i="6"/>
  <c r="D30" i="4"/>
  <c r="D29" i="4" s="1"/>
  <c r="D45" i="2"/>
  <c r="D80" i="2"/>
  <c r="D94" i="2" s="1"/>
  <c r="D44" i="2" l="1"/>
  <c r="D79" i="2"/>
  <c r="D93" i="2" s="1"/>
  <c r="D78" i="2"/>
  <c r="D92" i="2" s="1"/>
  <c r="E10" i="5"/>
  <c r="D35" i="4" s="1"/>
  <c r="D34" i="4" s="1"/>
  <c r="D51" i="4" s="1"/>
  <c r="D41" i="4" s="1"/>
  <c r="D11" i="5"/>
  <c r="D10" i="5" s="1"/>
  <c r="E10" i="6"/>
  <c r="D12" i="4" s="1"/>
  <c r="D11" i="4" s="1"/>
  <c r="D28" i="4" s="1"/>
  <c r="D18" i="4" s="1"/>
  <c r="D11" i="6"/>
  <c r="D10" i="6" s="1"/>
  <c r="E24" i="3"/>
  <c r="D27" i="3"/>
  <c r="D248" i="3" l="1"/>
  <c r="D247" i="3"/>
  <c r="D24" i="3"/>
</calcChain>
</file>

<file path=xl/sharedStrings.xml><?xml version="1.0" encoding="utf-8"?>
<sst xmlns="http://schemas.openxmlformats.org/spreadsheetml/2006/main" count="2925" uniqueCount="1439">
  <si>
    <t>Geriamojo vandens tiekimo ir nuotekų tvarkymo bei paviršinių nuotekų tvarkymo paslaugų įmonių apskaitos atskyrimo taisyklių ir susijusių reikalavimų sąvado 1 priedas</t>
  </si>
  <si>
    <t xml:space="preserve">Ilgalaikio turto grupių ir nusidėvėjimo (amortizacijos) skaičiavimo laikotarpių sąrašas
</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</si>
  <si>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</si>
  <si>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</si>
  <si>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</si>
  <si>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</si>
  <si>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</si>
  <si>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</si>
  <si>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</si>
  <si>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</si>
  <si>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</si>
  <si>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</si>
  <si>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</si>
  <si>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</si>
  <si>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</si>
  <si>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</si>
  <si>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</si>
  <si>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</si>
  <si>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</si>
  <si>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</si>
  <si>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</si>
  <si>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</si>
  <si>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</si>
  <si>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</si>
  <si>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</si>
  <si>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</si>
  <si>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</si>
  <si>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</si>
  <si>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</si>
  <si>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</si>
  <si>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</si>
  <si>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</si>
  <si>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</si>
  <si>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</si>
  <si>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</si>
  <si>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</si>
  <si>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</si>
  <si>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</si>
  <si>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</si>
  <si>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</si>
  <si>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</si>
  <si>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</si>
  <si>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</si>
  <si>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</si>
  <si>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</si>
  <si>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</si>
  <si>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</si>
  <si>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</si>
  <si>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</si>
  <si>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</si>
  <si>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</si>
  <si>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</si>
  <si>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</si>
  <si>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</si>
  <si>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</si>
  <si>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</si>
  <si>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Geriamojo vandens tiekimo ir nuotekų tvarkymo bei paviršinių nuotekų tvarkymo paslaugų įmonių apskaitos atskyrimo taisyklių ir susijusių reikalavimų sąvado 3 priedas</t>
  </si>
  <si>
    <t>Ataskaitinio laikotarpio reguliuojamosios veiklos pelno (nuostolių) ataskaita (tūkst. Eur)</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</si>
  <si>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</si>
  <si>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</si>
  <si>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</si>
  <si>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</si>
  <si>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</si>
  <si>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</si>
  <si>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</si>
  <si>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</si>
  <si>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</si>
  <si>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</si>
  <si>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</si>
  <si>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</si>
  <si>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</si>
  <si>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</si>
  <si>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</si>
  <si>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</si>
  <si>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</si>
  <si>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</si>
  <si>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</si>
  <si>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</si>
  <si>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</si>
  <si>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</si>
  <si>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</si>
  <si>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</si>
  <si>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</si>
  <si>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</si>
  <si>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</si>
  <si>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</si>
  <si>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</si>
  <si>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</si>
  <si>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</si>
  <si>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</si>
  <si>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</si>
  <si>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</si>
  <si>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</si>
  <si>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</si>
  <si>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</si>
  <si>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</si>
  <si>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</si>
  <si>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</si>
  <si>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</si>
  <si>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</si>
  <si>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</si>
  <si>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</si>
  <si>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</si>
  <si>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</si>
  <si>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</si>
  <si>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</si>
  <si>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</si>
  <si>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</si>
  <si>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</si>
  <si>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</si>
  <si>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</si>
  <si>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</si>
  <si>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</si>
  <si>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</si>
  <si>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</si>
  <si>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</si>
  <si>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</si>
  <si>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</si>
  <si>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</si>
  <si>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</si>
  <si>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</si>
  <si>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</si>
  <si>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</si>
  <si>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</si>
  <si>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</si>
  <si>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</si>
  <si>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</si>
  <si>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</si>
  <si>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</si>
  <si>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</si>
  <si>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</si>
  <si>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</si>
  <si>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</si>
  <si>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</si>
  <si>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</si>
  <si>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</si>
  <si>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</si>
  <si>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</si>
  <si>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</si>
  <si>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</si>
  <si>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</si>
  <si>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</si>
  <si>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</si>
  <si>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</si>
  <si>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</si>
  <si>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</si>
  <si>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</si>
  <si>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</si>
  <si>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</si>
  <si>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</si>
  <si>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</si>
  <si>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</si>
  <si>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</si>
  <si>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</si>
  <si>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</si>
  <si>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</si>
  <si>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</si>
  <si>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</si>
  <si>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</si>
  <si>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</si>
  <si>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</si>
  <si>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</si>
  <si>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</si>
  <si>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</si>
  <si>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</si>
  <si>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</si>
  <si>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</si>
  <si>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</si>
  <si>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</si>
  <si>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</si>
  <si>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</si>
  <si>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</si>
  <si>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</si>
  <si>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</si>
  <si>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</si>
  <si>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</si>
  <si>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</si>
  <si>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</si>
  <si>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</si>
  <si>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</si>
  <si>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</si>
  <si>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</si>
  <si>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</si>
  <si>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</si>
  <si>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</si>
  <si>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</si>
  <si>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</si>
  <si>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</si>
  <si>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</si>
  <si>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</si>
  <si>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</si>
  <si>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</si>
  <si>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</si>
  <si>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</si>
  <si>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</si>
  <si>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</si>
  <si>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</si>
  <si>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</si>
  <si>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</si>
  <si>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</si>
  <si>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</si>
  <si>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</si>
  <si>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</si>
  <si>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</si>
  <si>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</si>
  <si>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</si>
  <si>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</si>
  <si>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</si>
  <si>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</si>
  <si>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</si>
  <si>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</si>
  <si>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</si>
  <si>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</si>
  <si>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</si>
  <si>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</si>
  <si>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</si>
  <si>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</si>
  <si>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</si>
  <si>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</si>
  <si>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</si>
  <si>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</si>
  <si>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</si>
  <si>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</si>
  <si>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</si>
  <si>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</si>
  <si>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</si>
  <si>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</si>
  <si>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</si>
  <si>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</si>
  <si>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</si>
  <si>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</si>
  <si>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</si>
  <si>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</si>
  <si>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</si>
  <si>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</si>
  <si>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</si>
  <si>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Geriamojo vandens tiekimo ir nuotekų tvarkymo bei paviršinių nuotekų tvarkymo paslaugų įmonių apskaitos atskyrimo taisyklių ir susijusių reikalavimų sąvado 4 priedas</t>
  </si>
  <si>
    <t>Ataskaitinio laikotarpio reguliuojamos veiklos sąnaudų paskirstymo verslo vienetams ir paslaugoms ataskaita (tūkst. Eur)</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</si>
  <si>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</si>
  <si>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</si>
  <si>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</si>
  <si>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</si>
  <si>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</si>
  <si>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</si>
  <si>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</si>
  <si>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</si>
  <si>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</si>
  <si>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</si>
  <si>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</si>
  <si>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</si>
  <si>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</si>
  <si>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</si>
  <si>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t>6.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</si>
  <si>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</si>
  <si>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</si>
  <si>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</si>
  <si>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</si>
  <si>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</si>
  <si>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</si>
  <si>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</si>
  <si>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</si>
  <si>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</si>
  <si>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</si>
  <si>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</si>
  <si>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</si>
  <si>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</si>
  <si>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</si>
  <si>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</si>
  <si>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</si>
  <si>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</si>
  <si>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</si>
  <si>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</si>
  <si>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</si>
  <si>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</si>
  <si>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</si>
  <si>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</si>
  <si>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</si>
  <si>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</si>
  <si>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</si>
  <si>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</si>
  <si>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</si>
  <si>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</si>
  <si>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</si>
  <si>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</si>
  <si>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</si>
  <si>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</si>
  <si>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</si>
  <si>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 xml:space="preserve">Nuotekų tvarkymo paslaugų pirkimo sąnaudos </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</si>
  <si>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</si>
  <si>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</si>
  <si>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</si>
  <si>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</si>
  <si>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</si>
  <si>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</si>
  <si>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</si>
  <si>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</si>
  <si>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</si>
  <si>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</si>
  <si>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</si>
  <si>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</si>
  <si>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</si>
  <si>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</si>
  <si>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</si>
  <si>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</si>
  <si>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</si>
  <si>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</si>
  <si>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</si>
  <si>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</si>
  <si>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</si>
  <si>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</si>
  <si>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</si>
  <si>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</si>
  <si>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</si>
  <si>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</si>
  <si>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</si>
  <si>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</si>
  <si>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</si>
  <si>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</si>
  <si>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</si>
  <si>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</si>
  <si>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</si>
  <si>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</si>
  <si>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</si>
  <si>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</si>
  <si>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</si>
  <si>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</si>
  <si>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</si>
  <si>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</si>
  <si>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</si>
  <si>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</si>
  <si>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</si>
  <si>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</si>
  <si>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</si>
  <si>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</si>
  <si>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</si>
  <si>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</si>
  <si>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</si>
  <si>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</si>
  <si>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</si>
  <si>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</si>
  <si>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</si>
  <si>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</si>
  <si>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</si>
  <si>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</si>
  <si>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</si>
  <si>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</si>
  <si>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</si>
  <si>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</si>
  <si>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</si>
  <si>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</si>
  <si>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</si>
  <si>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</si>
  <si>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</si>
  <si>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</si>
  <si>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</si>
  <si>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</si>
  <si>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</si>
  <si>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</si>
  <si>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</si>
  <si>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</si>
  <si>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</si>
  <si>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</si>
  <si>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</si>
  <si>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</si>
  <si>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</si>
  <si>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</si>
  <si>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</si>
  <si>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</si>
  <si>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</si>
  <si>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</si>
  <si>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</si>
  <si>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</si>
  <si>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</si>
  <si>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</si>
  <si>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</si>
  <si>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</si>
  <si>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</si>
  <si>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</si>
  <si>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</si>
  <si>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</si>
  <si>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</si>
  <si>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</si>
  <si>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</si>
  <si>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</si>
  <si>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</si>
  <si>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</si>
  <si>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</si>
  <si>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</si>
  <si>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</si>
  <si>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</si>
  <si>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</si>
  <si>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</si>
  <si>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</si>
  <si>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</si>
  <si>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</si>
  <si>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</si>
  <si>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</si>
  <si>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</si>
  <si>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</si>
  <si>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</si>
  <si>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</si>
  <si>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</si>
  <si>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</si>
  <si>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</si>
  <si>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</si>
  <si>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</si>
  <si>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</si>
  <si>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</si>
  <si>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</si>
  <si>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</si>
  <si>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</si>
  <si>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</si>
  <si>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</si>
  <si>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</si>
  <si>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</si>
  <si>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</si>
  <si>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</si>
  <si>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</si>
  <si>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</si>
  <si>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</si>
  <si>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</si>
  <si>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</si>
  <si>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</si>
  <si>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</si>
  <si>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</si>
  <si>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</si>
  <si>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</si>
  <si>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</si>
  <si>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</si>
  <si>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</si>
  <si>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</si>
  <si>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</si>
  <si>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</si>
  <si>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</si>
  <si>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</si>
  <si>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</si>
  <si>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</si>
  <si>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</si>
  <si>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</si>
  <si>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</si>
  <si>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</si>
  <si>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</si>
  <si>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</si>
  <si>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C.11.3.</t>
  </si>
  <si>
    <t>C.11.4.</t>
  </si>
  <si>
    <t>C.11.5.</t>
  </si>
  <si>
    <t>C.11.6.</t>
  </si>
  <si>
    <t>Netiesioginių sąnaudų paskirstymo kriterijus (įrašyti atitinkamą punktą)</t>
  </si>
  <si>
    <t xml:space="preserve">1.  IŠ VISO* </t>
  </si>
  <si>
    <t>C.1.  Punktui</t>
  </si>
  <si>
    <t xml:space="preserve">C.2.  Punktui </t>
  </si>
  <si>
    <t xml:space="preserve">C.3.  Punktui </t>
  </si>
  <si>
    <t>D.4.</t>
  </si>
  <si>
    <t xml:space="preserve">C.4.  Punktui </t>
  </si>
  <si>
    <t>Metrologinės patikros sąnaudos</t>
  </si>
  <si>
    <t>Avarijų šalinimo sąnaudos</t>
  </si>
  <si>
    <t>D.5.</t>
  </si>
  <si>
    <t>C.5.  Punktui</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</si>
  <si>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</si>
  <si>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</si>
  <si>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</si>
  <si>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</si>
  <si>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</si>
  <si>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</si>
  <si>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</si>
  <si>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</si>
  <si>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</si>
  <si>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</si>
  <si>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</si>
  <si>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</si>
  <si>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</si>
  <si>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</si>
  <si>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</si>
  <si>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</si>
  <si>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</si>
  <si>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</si>
  <si>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</si>
  <si>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</si>
  <si>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</si>
  <si>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</si>
  <si>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</si>
  <si>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</si>
  <si>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</si>
  <si>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</si>
  <si>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</si>
  <si>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</si>
  <si>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</si>
  <si>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C.10.  Punktui</t>
  </si>
  <si>
    <t>D.11.</t>
  </si>
  <si>
    <t>C.11.  Punktui</t>
  </si>
  <si>
    <t>E.</t>
  </si>
  <si>
    <t>BENDROSIOS SĄNAUDOS</t>
  </si>
  <si>
    <t>E.1.</t>
  </si>
  <si>
    <t>E.1.1.</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</si>
  <si>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</si>
  <si>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</si>
  <si>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</si>
  <si>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</si>
  <si>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</si>
  <si>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</si>
  <si>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</si>
  <si>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</si>
  <si>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</si>
  <si>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</si>
  <si>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</si>
  <si>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</si>
  <si>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</si>
  <si>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</si>
  <si>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</si>
  <si>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</si>
  <si>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</si>
  <si>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</si>
  <si>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</si>
  <si>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</si>
  <si>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</si>
  <si>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</si>
  <si>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</si>
  <si>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</si>
  <si>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</si>
  <si>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</si>
  <si>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</si>
  <si>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</si>
  <si>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</si>
  <si>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</si>
  <si>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</si>
  <si>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</si>
  <si>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</si>
  <si>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</si>
  <si>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</si>
  <si>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</si>
  <si>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</si>
  <si>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</si>
  <si>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</si>
  <si>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</si>
  <si>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</si>
  <si>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</si>
  <si>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</si>
  <si>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</si>
  <si>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</si>
  <si>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</si>
  <si>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</si>
  <si>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</si>
  <si>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Geriamojo vandens tiekimo ir nuotekų tvarkymo bei paviršinių nuotekų tvarkymo paslaugų įmonių apskaitos atskyrimo taisyklių ir susijusių reikalavimų sąvado 5 priedas</t>
  </si>
  <si>
    <t>Ataskaitinio laikotarpio reguliuojamos veiklos ilgalaikio turto įsigijimo ir likutinės vertės suvestinė  ataskaita  (tūkst. Eur)</t>
  </si>
  <si>
    <t xml:space="preserve">I. </t>
  </si>
  <si>
    <t>ILGALAIKIO TURTO LIKUTINĖ VERTĖ PAGAL FINANSINĖS APSKAITOS STANDARTUS (FAS)</t>
  </si>
  <si>
    <t>2 priedas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</si>
  <si>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</si>
  <si>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</si>
  <si>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</si>
  <si>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</si>
  <si>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</si>
  <si>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</si>
  <si>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</si>
  <si>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</si>
  <si>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</si>
  <si>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</si>
  <si>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</si>
  <si>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</si>
  <si>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</si>
  <si>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</si>
  <si>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</si>
  <si>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</si>
  <si>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</si>
  <si>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</si>
  <si>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</si>
  <si>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</si>
  <si>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 (pagal RAS)</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</si>
  <si>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</si>
  <si>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</si>
  <si>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</si>
  <si>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</si>
  <si>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</si>
  <si>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</si>
  <si>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</si>
  <si>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</si>
  <si>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</si>
  <si>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</si>
  <si>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</si>
  <si>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</si>
  <si>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</si>
  <si>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</si>
  <si>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</si>
  <si>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</si>
  <si>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</si>
  <si>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</si>
  <si>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 (pagal RAS)</t>
  </si>
  <si>
    <t>kitos reguliuojamosios veiklos ilgalaikio turto įsigijimo vertė</t>
  </si>
  <si>
    <t>nereguliuojamosios veiklos ilgalaikio turto įsigijimo vertė</t>
  </si>
  <si>
    <t>Geriamojo vandens tiekimo ir nuotekų tvarkymo bei paviršinių nuotekų tvarkymo paslaugų įmonių apskaitos atskyrimo taisyklių ir susijusių reikalavimų sąvado 6 priedas</t>
  </si>
  <si>
    <t>Ataskaitinio laikotarpio reguliuojamo ilgalaikio turto įsigijimo vertės (suskaičiuotos pagal Sąvado nuostatas) paskirstymo verslo vienetams ir paslaugoms ataskaita  (tūkst. Eur)</t>
  </si>
  <si>
    <t>ILGALAIKIS TURTAS</t>
  </si>
  <si>
    <t>5.1 Apskaitos veikla</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</si>
  <si>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</si>
  <si>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</si>
  <si>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</si>
  <si>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</si>
  <si>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</si>
  <si>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</si>
  <si>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</si>
  <si>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</si>
  <si>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</si>
  <si>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</si>
  <si>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</si>
  <si>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</si>
  <si>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</si>
  <si>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</si>
  <si>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A.6.2.</t>
  </si>
  <si>
    <t>A.6.3.</t>
  </si>
  <si>
    <t>TIESIOGIAI PASKIRSTOMAS ILGALAIKIS TURTAS</t>
  </si>
  <si>
    <t>B.2.4.</t>
  </si>
  <si>
    <t>B.2.5.</t>
  </si>
  <si>
    <t>B.2.6.</t>
  </si>
  <si>
    <t>B.4.3.</t>
  </si>
  <si>
    <t>B.4.4.</t>
  </si>
  <si>
    <t>B.4.5.</t>
  </si>
  <si>
    <t>B.6.2.</t>
  </si>
  <si>
    <t>B.6.3.</t>
  </si>
  <si>
    <t>Netiesioginės sąnaudos</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</si>
  <si>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</si>
  <si>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</si>
  <si>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</si>
  <si>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</si>
  <si>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</si>
  <si>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</si>
  <si>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</si>
  <si>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</si>
  <si>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</si>
  <si>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</si>
  <si>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</si>
  <si>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</si>
  <si>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</si>
  <si>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</si>
  <si>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</si>
  <si>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</si>
  <si>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</si>
  <si>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</si>
  <si>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</si>
  <si>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</si>
  <si>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</si>
  <si>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</si>
  <si>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</si>
  <si>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</si>
  <si>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</si>
  <si>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</si>
  <si>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</si>
  <si>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</si>
  <si>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</si>
  <si>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</si>
  <si>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</si>
  <si>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</si>
  <si>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</si>
  <si>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</si>
  <si>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</si>
  <si>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</si>
  <si>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</si>
  <si>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</si>
  <si>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</si>
  <si>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</si>
  <si>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Bendrosios sąnaudos</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</si>
  <si>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</si>
  <si>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</si>
  <si>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</si>
  <si>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</si>
  <si>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</si>
  <si>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</si>
  <si>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</si>
  <si>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</si>
  <si>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</si>
  <si>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</si>
  <si>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</si>
  <si>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</si>
  <si>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</si>
  <si>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</si>
  <si>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</si>
  <si>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</si>
  <si>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</si>
  <si>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</si>
  <si>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</si>
  <si>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</si>
  <si>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</si>
  <si>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</si>
  <si>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</si>
  <si>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</si>
  <si>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</si>
  <si>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</si>
  <si>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</si>
  <si>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</si>
  <si>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</si>
  <si>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</si>
  <si>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</si>
  <si>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</si>
  <si>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</si>
  <si>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</si>
  <si>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</si>
  <si>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</si>
  <si>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</si>
  <si>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</si>
  <si>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</si>
  <si>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</si>
  <si>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</si>
  <si>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</si>
  <si>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</si>
  <si>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</si>
  <si>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</si>
  <si>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</si>
  <si>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</si>
  <si>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</si>
  <si>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</si>
  <si>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</si>
  <si>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</si>
  <si>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Geriamojo vandens tiekimo ir nuotekų tvarkymo bei paviršinių nuotekų tvarkymo paslaugų įmonių apskaitos atskyrimo taisyklių ir susijusių reikalavimų sąvado 7 priedas</t>
  </si>
  <si>
    <t>Ataskaitinio laikotarpio reguliuojamo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</si>
  <si>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8 priedas</t>
  </si>
  <si>
    <t>Ataskaitinio laikotarpio geriamojo vandens ir nuotekų tvarkymo paslaugų realizacija</t>
  </si>
  <si>
    <t>RODIKLIAI</t>
  </si>
  <si>
    <t>Matavimo vienetai</t>
  </si>
  <si>
    <t>G E R I A M A S I S  V A N D U O</t>
  </si>
  <si>
    <t>IŠGAUTO POŽEMINIO VANDENS KIEKIS  (pirmas pakėlimas)</t>
  </si>
  <si>
    <r>
      <t>tūkst. m</t>
    </r>
    <r>
      <rPr>
        <b/>
        <vertAlign val="superscript"/>
        <sz val="10"/>
        <rFont val="Times New Roman"/>
        <family val="1"/>
        <charset val="186"/>
      </rPr>
      <t>3</t>
    </r>
  </si>
  <si>
    <t xml:space="preserve">PARUOŠTO GERIAMOJO VANDENS KIEKIS </t>
  </si>
  <si>
    <t>PATIEKTO GERIAMOJO VANDENS KIEKIS (antro pakėlimo perpumpavimo stotyse pakelto vandens kiekis)</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</si>
  <si>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</si>
  <si>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</si>
  <si>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</si>
  <si>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</si>
  <si>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</si>
  <si>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</si>
  <si>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3.2.</t>
  </si>
  <si>
    <t>Trečio, ketvirto,..n-to pakėlimo perpumpavimo stotyse pakelto vandens kiekis</t>
  </si>
  <si>
    <t>tūkst. m3</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</si>
  <si>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</si>
  <si>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</si>
  <si>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</si>
  <si>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</si>
  <si>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</si>
  <si>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</si>
  <si>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</si>
  <si>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</si>
  <si>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</si>
  <si>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</si>
  <si>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</si>
  <si>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</si>
  <si>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</si>
  <si>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</si>
  <si>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</si>
  <si>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</si>
  <si>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</si>
  <si>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</si>
  <si>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</si>
  <si>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</si>
  <si>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</si>
  <si>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</si>
  <si>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</si>
  <si>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</si>
  <si>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</si>
  <si>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</si>
  <si>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</si>
  <si>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</si>
  <si>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</si>
  <si>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</si>
  <si>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</si>
  <si>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</si>
  <si>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</si>
  <si>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</si>
  <si>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</si>
  <si>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</si>
  <si>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</si>
  <si>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</si>
  <si>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</si>
  <si>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</si>
  <si>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Aptos Narrow"/>
        <family val="1"/>
        <charset val="186"/>
        <scheme val="minor"/>
      </rPr>
      <t>3</t>
    </r>
  </si>
  <si>
    <r>
      <t>8.</t>
    </r>
    <r>
      <rPr>
        <b/>
        <vertAlign val="superscript"/>
        <sz val="10"/>
        <rFont val="Times New Roman"/>
        <family val="1"/>
      </rPr>
      <t>1</t>
    </r>
  </si>
  <si>
    <t>PERPUMPUOTAS BUITINIŲ IR GAMYBINIŲ NUOTEKŲ KIEKIS                                            (per antrąsias, trečiąsias, ketvirtąsias,...n-tąsias siurblines)</t>
  </si>
  <si>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</si>
  <si>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</si>
  <si>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</si>
  <si>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</si>
  <si>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</si>
  <si>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</si>
  <si>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</si>
  <si>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r>
      <t>tūkst. m</t>
    </r>
    <r>
      <rPr>
        <b/>
        <vertAlign val="superscript"/>
        <sz val="10"/>
        <rFont val="Times New Roman"/>
        <family val="1"/>
      </rPr>
      <t>3</t>
    </r>
  </si>
  <si>
    <t>11.1.</t>
  </si>
  <si>
    <t>Vartotojams už surinkimą</t>
  </si>
  <si>
    <t>11.1.1.</t>
  </si>
  <si>
    <t xml:space="preserve">                                      Daugiabučiuose namuose</t>
  </si>
  <si>
    <t>11.1.1.1.</t>
  </si>
  <si>
    <t>iš šio skaičiaus:                                    karšto vandens nuotekos</t>
  </si>
  <si>
    <r>
      <t>tūkst. m</t>
    </r>
    <r>
      <rPr>
        <i/>
        <vertAlign val="superscript"/>
        <sz val="10"/>
        <rFont val="Times New Roman"/>
        <family val="1"/>
      </rPr>
      <t>3</t>
    </r>
  </si>
  <si>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</si>
  <si>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</si>
  <si>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</si>
  <si>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</si>
  <si>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</si>
  <si>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</si>
  <si>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</si>
  <si>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</si>
  <si>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</si>
  <si>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</si>
  <si>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</si>
  <si>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</si>
  <si>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</si>
  <si>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</si>
  <si>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</si>
  <si>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</si>
  <si>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</si>
  <si>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</si>
  <si>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</si>
  <si>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</si>
  <si>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</si>
  <si>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</si>
  <si>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</si>
  <si>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</si>
  <si>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</si>
  <si>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</si>
  <si>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</si>
  <si>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</si>
  <si>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</si>
  <si>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</si>
  <si>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</si>
  <si>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</si>
  <si>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</si>
  <si>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</si>
  <si>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</si>
  <si>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</si>
  <si>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</si>
  <si>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</si>
  <si>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</si>
  <si>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</si>
  <si>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</si>
  <si>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</si>
  <si>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</si>
  <si>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</si>
  <si>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</si>
  <si>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</si>
  <si>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</si>
  <si>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</si>
  <si>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</si>
  <si>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</si>
  <si>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</si>
  <si>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</si>
  <si>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</si>
  <si>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</si>
  <si>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</si>
  <si>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</si>
  <si>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</si>
  <si>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</si>
  <si>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</si>
  <si>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žm.</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</si>
  <si>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</si>
  <si>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</si>
  <si>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</si>
  <si>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</si>
  <si>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</si>
  <si>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</si>
  <si>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</si>
  <si>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</si>
  <si>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</si>
  <si>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</si>
  <si>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</si>
  <si>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</si>
  <si>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</si>
  <si>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</si>
  <si>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</si>
  <si>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</si>
  <si>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</si>
  <si>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</si>
  <si>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</si>
  <si>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</si>
  <si>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</si>
  <si>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</si>
  <si>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</si>
  <si>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</si>
  <si>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</si>
  <si>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</si>
  <si>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</si>
  <si>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</si>
  <si>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</si>
  <si>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</si>
  <si>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</si>
  <si>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</si>
  <si>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</si>
  <si>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</si>
  <si>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</si>
  <si>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family val="2"/>
      </rPr>
      <t>Pildo Ūkio subjektai, kurių 70 proc. ir daugiau daugiabučių namų įvaduose yra įrengta įvadinė apskaita.</t>
    </r>
    <r>
      <rPr>
        <i/>
        <sz val="11"/>
        <rFont val="Calibri"/>
        <family val="2"/>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</si>
  <si>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</si>
  <si>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</si>
  <si>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</si>
  <si>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</si>
  <si>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</si>
  <si>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</si>
  <si>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</si>
  <si>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r>
      <t>Geriamojo vandens kiekis patiektas daugiabučiams namams, tūkst. m</t>
    </r>
    <r>
      <rPr>
        <vertAlign val="superscript"/>
        <sz val="10"/>
        <rFont val="Times New Roman"/>
        <family val="1"/>
      </rPr>
      <t>3</t>
    </r>
  </si>
  <si>
    <t>P.2.</t>
  </si>
  <si>
    <r>
      <t>Realizuotas geriamojo vandens kiekis daugiabučiams namams, tūkst.m</t>
    </r>
    <r>
      <rPr>
        <vertAlign val="superscript"/>
        <sz val="10"/>
        <rFont val="Times New Roman"/>
        <family val="1"/>
      </rPr>
      <t>3</t>
    </r>
    <r>
      <rPr>
        <sz val="10"/>
        <rFont val="Times New Roman"/>
        <family val="1"/>
        <charset val="186"/>
      </rPr>
      <t xml:space="preserve"> </t>
    </r>
    <r>
      <rPr>
        <b/>
        <sz val="10"/>
        <rFont val="Times New Roman"/>
        <family val="1"/>
      </rPr>
      <t>(suma turi sutapti su 4.1.1. eilute)</t>
    </r>
    <r>
      <rPr>
        <sz val="10"/>
        <rFont val="Times New Roman"/>
        <family val="1"/>
        <charset val="186"/>
      </rPr>
      <t>, tūkst. m</t>
    </r>
    <r>
      <rPr>
        <vertAlign val="superscript"/>
        <sz val="10"/>
        <rFont val="Times New Roman"/>
        <family val="1"/>
      </rPr>
      <t>3</t>
    </r>
  </si>
  <si>
    <t>P.3.</t>
  </si>
  <si>
    <t>Skirtumas daugiabučiuose tarp įvadinės ir apskaitos butuose, proc.</t>
  </si>
  <si>
    <t>Geriamojo vandens tiekimo ir nuotekų tvarkymo bei paviršinių nuotekų tvarkymo paslaugų įmonių apskaitos atskyrimo taisyklių ir susijusių reikalavimų sąvado 9 priedas</t>
  </si>
  <si>
    <t>Ataskaitinio laikotarpio technologiniai rodikliai</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</si>
  <si>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</si>
  <si>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</si>
  <si>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</si>
  <si>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</si>
  <si>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</si>
  <si>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</si>
  <si>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</si>
  <si>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</si>
  <si>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</si>
  <si>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</si>
  <si>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</si>
  <si>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</si>
  <si>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</si>
  <si>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</si>
  <si>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</si>
  <si>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</si>
  <si>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</si>
  <si>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</si>
  <si>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</si>
  <si>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</si>
  <si>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</si>
  <si>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</si>
  <si>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</si>
  <si>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</si>
  <si>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</si>
  <si>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</si>
  <si>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</si>
  <si>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</si>
  <si>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</si>
  <si>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</si>
  <si>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</si>
  <si>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</si>
  <si>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</si>
  <si>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</si>
  <si>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</si>
  <si>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</si>
  <si>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</si>
  <si>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</si>
  <si>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</si>
  <si>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</si>
  <si>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</si>
  <si>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</si>
  <si>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</si>
  <si>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</si>
  <si>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</si>
  <si>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</si>
  <si>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</si>
  <si>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</si>
  <si>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</si>
  <si>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</si>
  <si>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</si>
  <si>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</si>
  <si>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</si>
  <si>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</si>
  <si>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</si>
  <si>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</si>
  <si>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</si>
  <si>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</si>
  <si>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</si>
  <si>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</si>
  <si>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</si>
  <si>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</si>
  <si>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</si>
  <si>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</si>
  <si>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</si>
  <si>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</si>
  <si>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</si>
  <si>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t>Vidutinis svertinis vandens pakėlimo aukštis ruošime (įvertinant slėgį)</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</si>
  <si>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</si>
  <si>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</si>
  <si>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</si>
  <si>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</si>
  <si>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</si>
  <si>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</si>
  <si>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</si>
  <si>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</si>
  <si>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D.5.1.</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</si>
  <si>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</si>
  <si>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</si>
  <si>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</si>
  <si>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</si>
  <si>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</si>
  <si>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</si>
  <si>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</si>
  <si>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</si>
  <si>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</si>
  <si>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</si>
  <si>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</si>
  <si>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</si>
  <si>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</si>
  <si>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</si>
  <si>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</si>
  <si>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</si>
  <si>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</si>
  <si>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</si>
  <si>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</si>
  <si>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</si>
  <si>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</si>
  <si>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</si>
  <si>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</si>
  <si>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</si>
  <si>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</si>
  <si>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</si>
  <si>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</si>
  <si>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</si>
  <si>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</si>
  <si>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</si>
  <si>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</si>
  <si>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</si>
  <si>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</si>
  <si>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</si>
  <si>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</si>
  <si>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</si>
  <si>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</si>
  <si>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</si>
  <si>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</si>
  <si>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</si>
  <si>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</si>
  <si>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</si>
  <si>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</si>
  <si>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</si>
  <si>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</si>
  <si>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</si>
  <si>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</si>
  <si>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</si>
  <si>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</si>
  <si>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</si>
  <si>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</si>
  <si>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</si>
  <si>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</si>
  <si>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</si>
  <si>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</si>
  <si>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</si>
  <si>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</si>
  <si>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</si>
  <si>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</si>
  <si>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</si>
  <si>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</si>
  <si>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</si>
  <si>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</si>
  <si>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</si>
  <si>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</si>
  <si>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</si>
  <si>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</si>
  <si>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</si>
  <si>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</si>
  <si>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</si>
  <si>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</si>
  <si>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</si>
  <si>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</si>
  <si>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</si>
  <si>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</si>
  <si>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</si>
  <si>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</si>
  <si>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</si>
  <si>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</si>
  <si>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</si>
  <si>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</si>
  <si>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</si>
  <si>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</si>
  <si>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</si>
  <si>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</si>
  <si>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</si>
  <si>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tonos</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</si>
  <si>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</si>
  <si>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</si>
  <si>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</si>
  <si>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</si>
  <si>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</si>
  <si>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</si>
  <si>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</si>
  <si>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</si>
  <si>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</si>
  <si>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</si>
  <si>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</si>
  <si>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</si>
  <si>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</si>
  <si>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</si>
  <si>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</si>
  <si>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</si>
  <si>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</si>
  <si>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</si>
  <si>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</si>
  <si>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</si>
  <si>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</si>
  <si>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</si>
  <si>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</si>
  <si>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</si>
  <si>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</si>
  <si>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</si>
  <si>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</si>
  <si>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</si>
  <si>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</si>
  <si>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</si>
  <si>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</si>
  <si>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</si>
  <si>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</si>
  <si>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</si>
  <si>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</si>
  <si>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</si>
  <si>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</si>
  <si>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</si>
  <si>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</si>
  <si>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</si>
  <si>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</si>
  <si>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</si>
  <si>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</si>
  <si>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</si>
  <si>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</si>
  <si>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</si>
  <si>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</si>
  <si>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</si>
  <si>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</si>
  <si>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</si>
  <si>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</si>
  <si>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</si>
  <si>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</si>
  <si>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</si>
  <si>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</si>
  <si>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</si>
  <si>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</si>
  <si>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</si>
  <si>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</si>
  <si>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</si>
  <si>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</si>
  <si>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</si>
  <si>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</si>
  <si>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</si>
  <si>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</si>
  <si>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</si>
  <si>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</si>
  <si>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</si>
  <si>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</si>
  <si>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</si>
  <si>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</si>
  <si>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</si>
  <si>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</si>
  <si>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</si>
  <si>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</si>
  <si>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</si>
  <si>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</si>
  <si>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</si>
  <si>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</si>
  <si>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</si>
  <si>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</si>
  <si>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</si>
  <si>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</si>
  <si>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</si>
  <si>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</si>
  <si>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</si>
  <si>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</si>
  <si>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</si>
  <si>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</si>
  <si>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</si>
  <si>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</si>
  <si>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</si>
  <si>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</si>
  <si>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</si>
  <si>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</si>
  <si>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</si>
  <si>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</si>
  <si>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</si>
  <si>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</si>
  <si>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</si>
  <si>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</si>
  <si>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</si>
  <si>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</si>
  <si>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</si>
  <si>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</si>
  <si>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</si>
  <si>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</si>
  <si>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</si>
  <si>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</si>
  <si>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</si>
  <si>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</si>
  <si>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</si>
  <si>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</si>
  <si>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</si>
  <si>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</si>
  <si>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</si>
  <si>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</si>
  <si>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</si>
  <si>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</si>
  <si>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</si>
  <si>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</si>
  <si>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</si>
  <si>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</si>
  <si>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</si>
  <si>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</si>
  <si>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</si>
  <si>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</si>
  <si>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</si>
  <si>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</si>
  <si>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</si>
  <si>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</si>
  <si>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</si>
  <si>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</si>
  <si>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Geriamojo vandens tiekimo ir nuotekų tvarkymo bei paviršinių nuotekų tvarkymo paslaugų įmonių apskaitos atskyrimo taisyklių ir susijusių reikalavimų sąvado 10 priedas</t>
  </si>
  <si>
    <t xml:space="preserve">Ataskaitinio laikotarpio personalo duomenų ataskaita </t>
  </si>
  <si>
    <t>RODIKLIS</t>
  </si>
  <si>
    <t>Pastabos</t>
  </si>
  <si>
    <t>Vidutinis sąlyginis darbuotojų skaičius</t>
  </si>
  <si>
    <t>Vidutinis sąrašinis darbuotojų skaičius</t>
  </si>
  <si>
    <t>A</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</si>
  <si>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</si>
  <si>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</si>
  <si>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</si>
  <si>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</si>
  <si>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</si>
  <si>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</si>
  <si>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</si>
  <si>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</si>
  <si>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iš šio skaičiaus:                     vandens gavyboje</t>
  </si>
  <si>
    <t>B.1.1.2.</t>
  </si>
  <si>
    <t>vandens ruošime</t>
  </si>
  <si>
    <t>B.1.1.3.</t>
  </si>
  <si>
    <t>vandens pristatyme</t>
  </si>
  <si>
    <t xml:space="preserve">Nuotekų tvarkymo (NT) veikloje
</t>
  </si>
  <si>
    <t>B.1.2.1.</t>
  </si>
  <si>
    <t>iš šio skaičiaus:    nuotekų surinkime</t>
  </si>
  <si>
    <t>B.1.2.2.</t>
  </si>
  <si>
    <t>nuotekų valyme</t>
  </si>
  <si>
    <t>B.1.2.3.</t>
  </si>
  <si>
    <t>nuotekų dumblo tvarkyme</t>
  </si>
  <si>
    <t>Paviršinių nuotekų tvarkymo veikloje*</t>
  </si>
  <si>
    <t xml:space="preserve">Apskaitos veikloje </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</si>
  <si>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</si>
  <si>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</si>
  <si>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</si>
  <si>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</si>
  <si>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</si>
  <si>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</si>
  <si>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</si>
  <si>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</si>
  <si>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</si>
  <si>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</si>
  <si>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</si>
  <si>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</si>
  <si>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tūkst. Eur</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</si>
  <si>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</si>
  <si>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</si>
  <si>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</si>
  <si>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</si>
  <si>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</si>
  <si>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</si>
  <si>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</si>
  <si>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</si>
  <si>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</si>
  <si>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</si>
  <si>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</si>
  <si>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</si>
  <si>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</si>
  <si>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</si>
  <si>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</si>
  <si>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 pildyti tik esant atskirai paviršinių nuotekų tvarkymo sistemai</t>
  </si>
  <si>
    <t>Geriamojo vandens tiekimo ir nuotekų tvarkymo bei paviršinių nuotekų tvarkymo paslaugų įmonių apskaitos atskyrimo taisyklių ir susijusių reikalavimų sąvado 11 priedas</t>
  </si>
  <si>
    <t>Ataskaitinio laikotarpio elektros energijos (įskaitant ir savo pasigamintą) suvartojimo ataskaita</t>
  </si>
  <si>
    <t xml:space="preserve"> ELEKTROS ENERGIJOS SUVARTOJIMAS TECHNOLOGINĖMS REIKMĖMS REGULIUOJAMOJE VEIKLOJE  (įskaitant pasigamintą)</t>
  </si>
  <si>
    <t>tūkst. kWh</t>
  </si>
  <si>
    <t>iš šio skaičiaus:  Elektros energija patalpų šildymui ir eksploatacijai</t>
  </si>
  <si>
    <t>A.1.1.1.</t>
  </si>
  <si>
    <t>A.1.1.2.</t>
  </si>
  <si>
    <t>A.1.1.3.</t>
  </si>
  <si>
    <t>A.1.1.4.</t>
  </si>
  <si>
    <t xml:space="preserve"> nuotekų surinkime</t>
  </si>
  <si>
    <t>A.1.1.5.</t>
  </si>
  <si>
    <t>A.1.1.6.</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</si>
  <si>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</si>
  <si>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</si>
  <si>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</si>
  <si>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</si>
  <si>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</si>
  <si>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</si>
  <si>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</si>
  <si>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</si>
  <si>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</si>
  <si>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</si>
  <si>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</si>
  <si>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</si>
  <si>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</si>
  <si>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</si>
  <si>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</si>
  <si>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</si>
  <si>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</si>
  <si>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</si>
  <si>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</si>
  <si>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</si>
  <si>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</si>
  <si>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 xml:space="preserve"> </t>
  </si>
  <si>
    <t>F.1.1.</t>
  </si>
  <si>
    <t>Elektros energijos suvartojimas vandens gavybos ir pristatymo veikloje</t>
  </si>
  <si>
    <t>kWh/m³/100mH2O</t>
  </si>
  <si>
    <t>F.1.1.1.</t>
  </si>
  <si>
    <t>Vidutinis svertinis vandens pakėlimo aukštis vandens gavyboje (įvertinant slėgį)</t>
  </si>
  <si>
    <t>mH2O</t>
  </si>
  <si>
    <t>9 priedas</t>
  </si>
  <si>
    <t>F.1.1.2.</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</si>
  <si>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</si>
  <si>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</si>
  <si>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</si>
  <si>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</si>
  <si>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</si>
  <si>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</si>
  <si>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t>8 priedas</t>
  </si>
  <si>
    <t>F.1.1.6.</t>
  </si>
  <si>
    <t>Patiekto geriamojo vandens kiekis (antro pakėlimo perpumpavimo stotyse pakelto vandens kiekis)</t>
  </si>
  <si>
    <t>F.1.1.7.</t>
  </si>
  <si>
    <t>F.1.2.</t>
  </si>
  <si>
    <t>Elektros energijos suvartojimas vandens ruošimo veikloje</t>
  </si>
  <si>
    <t>kWh/m³</t>
  </si>
  <si>
    <t>F.1.2.1.</t>
  </si>
  <si>
    <t>F.1.2.2.</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</si>
  <si>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</si>
  <si>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</si>
  <si>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</si>
  <si>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</si>
  <si>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</si>
  <si>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</si>
  <si>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</si>
  <si>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</si>
  <si>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</si>
  <si>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</si>
  <si>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</si>
  <si>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</si>
  <si>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</si>
  <si>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</si>
  <si>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</si>
  <si>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</si>
  <si>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F.1.5.</t>
  </si>
  <si>
    <t>Elektros energijos vidutinė kaina reguliuojamoje veikloje</t>
  </si>
  <si>
    <t>Eur/kWh</t>
  </si>
  <si>
    <t>F.1.5.1.</t>
  </si>
  <si>
    <t>Elektros energijos sąnaudos reguliuojamoje veikloje</t>
  </si>
  <si>
    <t>Ūkio subjektas: UAB „Kaišiadorių vandenys“</t>
  </si>
  <si>
    <t>Ataskaitinis laikotarpis: 2024-01-01 - 2024-12-31</t>
  </si>
  <si>
    <t>C.1.  Punktui Tiesiogiai paslaugoms priskirto naudojamo turto buhalterinė įsigijimo vertė</t>
  </si>
  <si>
    <t>C1.Elektros energija įrenginiams</t>
  </si>
  <si>
    <t>C2.Elektros energija patalpų eksploatacijai</t>
  </si>
  <si>
    <t>C.2.  Punktui  Tiesiogiai paslaugoms priskirto naudojamo turto buhalterinė įsigijimo vertė</t>
  </si>
  <si>
    <t>E1.Kuras mašinoms ir gamybiniam transportui</t>
  </si>
  <si>
    <t>E2.Kuras lengviesiams automobiliams</t>
  </si>
  <si>
    <t>C.3.  Punktui  Tiesiogiai paslaugoms priskirto naudojamo turto buhalterinė įsigijimo vertė</t>
  </si>
  <si>
    <t>C3.Šilumos energija</t>
  </si>
  <si>
    <t>C.4.  Punktui  Tiesiogiai paslaugoms priskirto naudojamo turto buhalterinė įsigijimo vertė</t>
  </si>
  <si>
    <t>A3.Eksploatacinės medžiagos ir remontas</t>
  </si>
  <si>
    <t>A4.Remonto ir aptarnavimo paslaugų pirkimo sąnaudos</t>
  </si>
  <si>
    <t>A5.Metrologinės patikros sąnaudos</t>
  </si>
  <si>
    <t>A6.Avarijų šalinimo sąnaudos</t>
  </si>
  <si>
    <t xml:space="preserve">A7.Kitos techninio aptarnavimo ir patikros paslaugos </t>
  </si>
  <si>
    <t>A1.Ilgalaikio turto nusidėvėjimas</t>
  </si>
  <si>
    <t>C.5.  Punktui Tiesiogiai paslaugoms priskirto naudojamo turto buhalterinė įsigijimo vertė</t>
  </si>
  <si>
    <t>C.6.  Punktui Tiesiogiai paslaugoms priskirto naudojamo turto buhalterinė įsigijimo vertė</t>
  </si>
  <si>
    <t>B1.Darbo užmokestis</t>
  </si>
  <si>
    <t>B2.Soc. draudimas</t>
  </si>
  <si>
    <t>B3.Darbo saugos priemonės</t>
  </si>
  <si>
    <t>B4.Personalo mokymas, atestavimas</t>
  </si>
  <si>
    <t>B5.Kitos personalo sąnaudos</t>
  </si>
  <si>
    <t>C.7.  Punktui Tiesiogiai paslaugoms priskirto naudojamo turto buhalterinė įsigijimo vertė</t>
  </si>
  <si>
    <t>L3.Nekilnojamo turto mokesčiai</t>
  </si>
  <si>
    <t>L4.Žemės nuomos mokesčiai</t>
  </si>
  <si>
    <t>L6.Kiti mokesčiai</t>
  </si>
  <si>
    <t>C.8.  Punktui Tiesiogiai paslaugoms priskirto naudojamo turto buhalterinė įsigijimo vertė</t>
  </si>
  <si>
    <t>I1.Bankų paslaugos</t>
  </si>
  <si>
    <t xml:space="preserve">K12.Kitos finansinės sąnaudos			</t>
  </si>
  <si>
    <t>C.9.  Punktui Tiesiogiai paslaugoms priskirto naudojamo turto buhalterinė įsigijimo vertė</t>
  </si>
  <si>
    <t>I3.Teisinės paslaugos</t>
  </si>
  <si>
    <t xml:space="preserve">K8.Žyminio mokesčio sąnaudos			</t>
  </si>
  <si>
    <t>I9.Konsultacinės paslaugos</t>
  </si>
  <si>
    <t>I2.Telekomunikacijos paslaugos</t>
  </si>
  <si>
    <t>K6.Pašto, pasiuntinių paslaugų sąnaudos</t>
  </si>
  <si>
    <t>K1.Kanceliarinės sąnaudos</t>
  </si>
  <si>
    <t xml:space="preserve">I7.Org. inventoriaus aptarnavimo sąnaudos		</t>
  </si>
  <si>
    <t xml:space="preserve">K7.Profesinės literatūros, spaudos sąnaudos			</t>
  </si>
  <si>
    <t>I6.Patalpų priežiūros paslaugų pirkimo sąnaudos</t>
  </si>
  <si>
    <t>I10.Apskaitos ir audito paslaugų pirkimo sąnaudos</t>
  </si>
  <si>
    <t>F1.Transporto paslaugų pirkimo sąnaudos</t>
  </si>
  <si>
    <t>I4.Gyventojų įmokų administravimas</t>
  </si>
  <si>
    <t>K3.Vartotojų informavimo paslaugų pirkimo sąnaudos</t>
  </si>
  <si>
    <t>K5.Administracinės ir kitos sąnaudos</t>
  </si>
  <si>
    <t>K4.Rinkodaros ir pardavimų sąnaudos</t>
  </si>
  <si>
    <t>C.10.  Punktui Tiesiogiai paslaugoms priskirto naudojamo turto buhalterinė įsigijimo vertė</t>
  </si>
  <si>
    <t xml:space="preserve">K10.Kitos pastovios sąnaudos			</t>
  </si>
  <si>
    <t>C.11.  Punktui Tiesiogiai paslaugoms priskirto naudojamo turto buhalterinė įsigijimo vertė</t>
  </si>
  <si>
    <t>I.1.standartinė programinė įranga</t>
  </si>
  <si>
    <t>C.1.1  Punktui Tiesiogiai paslaugoms priskirto naudojamo turto buhalterinė įsigijimo vertė</t>
  </si>
  <si>
    <t>I.1.spec. programinė įranga</t>
  </si>
  <si>
    <t>C.1.2.  Punktui Tiesiogiai paslaugoms priskirto naudojamo turto buhalterinė įsigijimo vertė</t>
  </si>
  <si>
    <t>I.1.kitas nematerialus turtas</t>
  </si>
  <si>
    <t>C.1.3.  Punktui Tiesiogiai paslaugoms priskirto naudojamo turto buhalterinė įsigijimo vertė</t>
  </si>
  <si>
    <t>II.2.1.Pastatai</t>
  </si>
  <si>
    <t>C.2.1  Punktui Tiesiogiai paslaugoms priskirto naudojamo turto buhalterinė įsigijimo vertė</t>
  </si>
  <si>
    <t>II.2.2.1.keliai</t>
  </si>
  <si>
    <t>C.2.2. Punktui Tiesiogiai paslaugoms priskirto naudojamo turto buhalterinė įsigijimo vertė</t>
  </si>
  <si>
    <t>II.2.3.vamzdynai</t>
  </si>
  <si>
    <t>C.2.3  Punktui Tiesiogiai paslaugoms priskirto naudojamo turto buhalterinė įsigijimo vertė</t>
  </si>
  <si>
    <t>II.2.4.ŠIL_KV vamzdynai</t>
  </si>
  <si>
    <t>C.2.4  Punktui Tiesiogiai paslaugoms priskirto naudojamo turto buhalterinė įsigijimo vertė</t>
  </si>
  <si>
    <t>II.2.5.saulės elektrinė</t>
  </si>
  <si>
    <t>C.2.5  Punktui Tiesiogiai paslaugoms priskirto naudojamo turto buhalterinė įsigijimo vertė</t>
  </si>
  <si>
    <t>II.2.6.Kiti įrenginiai</t>
  </si>
  <si>
    <t>C.2.6  Punktui Tiesiogiai paslaugoms priskirto naudojamo turto buhalterinė įsigijimo vertė</t>
  </si>
  <si>
    <t>II.3.1.vandens siurbliai, nuotekų ir dumblo siurbliai virš 5 kW, kita įranga</t>
  </si>
  <si>
    <t>C.3.1.  Punktui Tiesiogiai paslaugoms priskirto naudojamo turto buhalterinė įsigijimo vertė</t>
  </si>
  <si>
    <t>II.3.2.nuotekų ir dumblo siurbliai iki 5 kW</t>
  </si>
  <si>
    <t>C.3.2.  Punktui Tiesiogiai paslaugoms priskirto naudojamo turto buhalterinė įsigijimo vertė</t>
  </si>
  <si>
    <t>II.4.1. pas klientus įrengti apskaitos prietaisai</t>
  </si>
  <si>
    <t>C.4.1  Punktui Tiesiogiai paslaugoms priskirto naudojamo turto buhalterinė įsigijimo vertė</t>
  </si>
  <si>
    <t>II.4.2. KV apskaitos prietaisai</t>
  </si>
  <si>
    <t>C.4.2  Punktui Tiesiogiai paslaugoms priskirto naudojamo turto buhalterinė įsigijimo vertė</t>
  </si>
  <si>
    <t>II.4.3. ŠIL apskaitos prietaisai</t>
  </si>
  <si>
    <t>C.4.3  Punktui Tiesiogiai paslaugoms priskirto naudojamo turto buhalterinė įsigijimo vertė</t>
  </si>
  <si>
    <t>II.4.4. kiti apskaitos prietaisai</t>
  </si>
  <si>
    <t>C.4.4  Punktui Tiesiogiai paslaugoms priskirto naudojamo turto buhalterinė įsigijimo vertė</t>
  </si>
  <si>
    <t>II.4.5. įrankiai</t>
  </si>
  <si>
    <t>C.4.5  Punktui Tiesiogiai paslaugoms priskirto naudojamo turto buhalterinė įsigijimo vertė</t>
  </si>
  <si>
    <t>II.5.1.lengvieji automobiliai</t>
  </si>
  <si>
    <t>C.5.1  Punktui Tiesiogiai paslaugoms priskirto naudojamo turto buhalterinė įsigijimo vertė</t>
  </si>
  <si>
    <t>II.5.2.kitos transporto priemonės</t>
  </si>
  <si>
    <t>C.5.2.  Punktui Tiesiogiai paslaugoms priskirto naudojamo turto buhalterinė įsigijimo vertė</t>
  </si>
  <si>
    <t>II.6.1. žemė</t>
  </si>
  <si>
    <t>C.6.1.  Punktui Tiesiogiai paslaugoms priskirto naudojamo turto buhalterinė įsigijimo vertė</t>
  </si>
  <si>
    <t>II.6.2. Kompiuteriai, kompiuteriniai tinklai ir jų įranga</t>
  </si>
  <si>
    <t>C.6.2.  Punktui Tiesiogiai paslaugoms priskirto naudojamo turto buhalterinė įsigijimo vertė</t>
  </si>
  <si>
    <t xml:space="preserve">II.6.3. </t>
  </si>
  <si>
    <t>C.6.3.  Punktui Tiesiogiai paslaugoms priskirto naudojamo turto buhalterinė įsigijimo vertė</t>
  </si>
  <si>
    <t>II.Gavyba</t>
  </si>
  <si>
    <t>II.Ruošimas</t>
  </si>
  <si>
    <t>II.Pristatymas</t>
  </si>
  <si>
    <t>III.Surinkimas</t>
  </si>
  <si>
    <t>III.Valymas</t>
  </si>
  <si>
    <t>III.Dumblas</t>
  </si>
  <si>
    <t>III.Pav.nuotekos</t>
  </si>
  <si>
    <t>I.Apskaitos veikla</t>
  </si>
  <si>
    <t>IV.Kita_reguliuojama</t>
  </si>
  <si>
    <t>V.Nereguliuojama</t>
  </si>
  <si>
    <t>žemė</t>
  </si>
  <si>
    <t/>
  </si>
  <si>
    <t>II.2.2.2.aikštelės</t>
  </si>
  <si>
    <t>II.2.2.3.šaligatviai</t>
  </si>
  <si>
    <t xml:space="preserve">II.2.2.4.tvoros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</si>
</sst>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0000"/>
    <numFmt numFmtId="166" formatCode="#,##0.000"/>
    <numFmt numFmtId="167" formatCode="#,##0.0000"/>
    <numFmt numFmtId="168" formatCode="0.000"/>
    <numFmt numFmtId="169" formatCode="#,##0.0"/>
    <numFmt numFmtId="170" formatCode="_(* #,##0.00_);_(* \(#,##0.00\);_(* &quot;-&quot;??_);_(@_)"/>
    <numFmt numFmtId="171" formatCode="0.0"/>
    <numFmt numFmtId="172" formatCode="0.0%"/>
  </numFmts>
  <fonts count="55">
    <font>
      <sz val="11"/>
      <color theme="1"/>
      <name val="Aptos Narrow"/>
      <family val="2"/>
      <charset val="186"/>
      <scheme val="minor"/>
    </font>
    <font>
      <b/>
      <sz val="11"/>
      <color theme="0"/>
      <name val="Aptos Narrow"/>
      <family val="2"/>
      <charset val="186"/>
      <scheme val="minor"/>
    </font>
    <font>
      <sz val="11"/>
      <color theme="0"/>
      <name val="Aptos Narrow"/>
      <family val="2"/>
      <charset val="186"/>
      <scheme val="minor"/>
    </font>
    <font>
      <sz val="9"/>
      <name val="Times New Roman"/>
      <family val="1"/>
    </font>
    <font>
      <sz val="9"/>
      <color theme="1"/>
      <name val="Times New Roman"/>
      <family val="1"/>
      <charset val="186"/>
    </font>
    <font>
      <b/>
      <sz val="12"/>
      <color theme="1"/>
      <name val="Times New Roman"/>
      <family val="1"/>
      <charset val="186"/>
    </font>
    <font>
      <sz val="12"/>
      <name val="Times New Roman"/>
      <family val="1"/>
      <charset val="186"/>
    </font>
    <font>
      <b/>
      <sz val="10"/>
      <name val="Times New Roman"/>
      <family val="1"/>
    </font>
    <font>
      <sz val="10"/>
      <name val="Times New Roman"/>
      <family val="1"/>
    </font>
    <font>
      <strike/>
      <sz val="10"/>
      <name val="Times New Roman"/>
      <family val="1"/>
    </font>
    <font>
      <sz val="10"/>
      <color theme="1"/>
      <name val="Times New Roman"/>
      <family val="1"/>
      <charset val="186"/>
    </font>
    <font>
      <sz val="11"/>
      <color theme="1"/>
      <name val="Times New Roman"/>
      <family val="1"/>
      <charset val="186"/>
    </font>
    <font>
      <sz val="10"/>
      <color theme="1"/>
      <name val="Times New Roman"/>
      <family val="1"/>
    </font>
    <font>
      <sz val="11"/>
      <name val="Aptos Narrow"/>
      <family val="2"/>
      <scheme val="minor"/>
    </font>
    <font>
      <sz val="11"/>
      <name val="Times New Roman"/>
      <family val="1"/>
      <charset val="186"/>
    </font>
    <font>
      <sz val="10"/>
      <name val="Times New Roman"/>
      <family val="1"/>
      <charset val="186"/>
    </font>
    <font>
      <sz val="9"/>
      <name val="Times New Roman"/>
      <family val="1"/>
      <charset val="186"/>
    </font>
    <font>
      <b/>
      <sz val="12"/>
      <name val="Times New Roman"/>
      <family val="1"/>
      <charset val="186"/>
    </font>
    <font>
      <b/>
      <sz val="9"/>
      <name val="Times New Roman"/>
      <family val="1"/>
      <charset val="186"/>
    </font>
    <font>
      <b/>
      <sz val="10"/>
      <name val="Times New Roman"/>
      <family val="1"/>
      <charset val="186"/>
    </font>
    <font>
      <i/>
      <sz val="9"/>
      <name val="Times New Roman"/>
      <family val="1"/>
      <charset val="186"/>
    </font>
    <font>
      <b/>
      <i/>
      <sz val="9"/>
      <name val="Times New Roman"/>
      <family val="1"/>
      <charset val="186"/>
    </font>
    <font>
      <i/>
      <sz val="11"/>
      <name val="Times New Roman"/>
      <family val="1"/>
      <charset val="186"/>
    </font>
    <font>
      <sz val="11"/>
      <color rgb="FF0000FF"/>
      <name val="Times New Roman"/>
      <family val="1"/>
      <charset val="186"/>
    </font>
    <font>
      <sz val="11"/>
      <color rgb="FFFF0000"/>
      <name val="Times New Roman"/>
      <family val="1"/>
      <charset val="186"/>
    </font>
    <font>
      <i/>
      <sz val="10"/>
      <name val="Times New Roman"/>
      <family val="1"/>
      <charset val="186"/>
    </font>
    <font>
      <sz val="11"/>
      <name val="Aptos Narrow"/>
      <family val="2"/>
      <charset val="186"/>
      <scheme val="minor"/>
    </font>
    <font>
      <i/>
      <sz val="10"/>
      <name val="Times New Roman"/>
      <family val="1"/>
    </font>
    <font>
      <b/>
      <sz val="11"/>
      <color theme="1"/>
      <name val="Times New Roman"/>
      <family val="1"/>
      <charset val="186"/>
    </font>
    <font>
      <b/>
      <sz val="10"/>
      <color theme="1"/>
      <name val="Times New Roman"/>
      <family val="1"/>
      <charset val="186"/>
    </font>
    <font>
      <i/>
      <sz val="10"/>
      <color theme="1"/>
      <name val="Times New Roman"/>
      <family val="1"/>
      <charset val="186"/>
    </font>
    <font>
      <i/>
      <sz val="11"/>
      <color theme="0"/>
      <name val="Aptos Narrow"/>
      <family val="2"/>
      <charset val="186"/>
      <scheme val="minor"/>
    </font>
    <font>
      <b/>
      <i/>
      <sz val="10"/>
      <color theme="1"/>
      <name val="Times New Roman"/>
      <family val="1"/>
      <charset val="186"/>
    </font>
    <font>
      <i/>
      <sz val="11"/>
      <color theme="1"/>
      <name val="Times New Roman"/>
      <family val="1"/>
      <charset val="186"/>
    </font>
    <font>
      <sz val="11"/>
      <color theme="0"/>
      <name val="Times New Roman"/>
      <family val="1"/>
      <charset val="186"/>
    </font>
    <font>
      <b/>
      <sz val="12"/>
      <name val="Times New Roman"/>
      <family val="1"/>
    </font>
    <font>
      <b/>
      <vertAlign val="superscript"/>
      <sz val="10"/>
      <name val="Times New Roman"/>
      <family val="1"/>
      <charset val="186"/>
    </font>
    <font>
      <sz val="10"/>
      <name val="Arial"/>
      <family val="2"/>
      <charset val="186"/>
    </font>
    <font>
      <vertAlign val="superscript"/>
      <sz val="10"/>
      <name val="Times New Roman"/>
      <family val="1"/>
      <charset val="186"/>
    </font>
    <font>
      <i/>
      <vertAlign val="superscript"/>
      <sz val="10"/>
      <name val="Times New Roman"/>
      <family val="1"/>
      <charset val="186"/>
    </font>
    <font>
      <vertAlign val="superscript"/>
      <sz val="11"/>
      <name val="Aptos Narrow"/>
      <family val="1"/>
      <charset val="186"/>
      <scheme val="minor"/>
    </font>
    <font>
      <b/>
      <vertAlign val="superscript"/>
      <sz val="10"/>
      <name val="Times New Roman"/>
      <family val="1"/>
    </font>
    <font>
      <i/>
      <vertAlign val="superscript"/>
      <sz val="10"/>
      <name val="Times New Roman"/>
      <family val="1"/>
    </font>
    <font>
      <sz val="10"/>
      <name val="Aptos Narrow"/>
      <family val="2"/>
      <scheme val="minor"/>
    </font>
    <font>
      <i/>
      <sz val="11"/>
      <name val="Aptos Narrow"/>
      <family val="2"/>
      <scheme val="minor"/>
    </font>
    <font>
      <b/>
      <i/>
      <sz val="11"/>
      <name val="Calibri"/>
      <family val="2"/>
    </font>
    <font>
      <i/>
      <sz val="11"/>
      <name val="Calibri"/>
      <family val="2"/>
    </font>
    <font>
      <vertAlign val="superscript"/>
      <sz val="10"/>
      <name val="Times New Roman"/>
      <family val="1"/>
    </font>
    <font>
      <sz val="12"/>
      <name val="TimesLT"/>
      <family val="1"/>
    </font>
    <font>
      <vertAlign val="subscript"/>
      <sz val="10"/>
      <name val="Times New Roman"/>
      <family val="1"/>
      <charset val="186"/>
    </font>
    <font>
      <b/>
      <vertAlign val="subscript"/>
      <sz val="10"/>
      <name val="Times New Roman"/>
      <family val="1"/>
      <charset val="186"/>
    </font>
    <font>
      <b/>
      <i/>
      <sz val="10"/>
      <name val="Times New Roman"/>
      <family val="1"/>
      <charset val="186"/>
    </font>
    <font>
      <b/>
      <sz val="11"/>
      <name val="Times New Roman"/>
      <family val="1"/>
      <charset val="186"/>
    </font>
    <font>
      <b/>
      <sz val="8"/>
      <name val="Arial"/>
      <family val="2"/>
      <charset val="186"/>
    </font>
    <font>
      <sz val="11"/>
      <color theme="1"/>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14993743705557422"/>
        <bgColor indexed="64"/>
      </patternFill>
    </fill>
  </fills>
  <borders count="12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indexed="64"/>
      </right>
      <top style="thin">
        <color auto="1"/>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medium">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thin">
        <color auto="1"/>
      </left>
      <right/>
      <top style="thin">
        <color auto="1"/>
      </top>
      <bottom/>
      <diagonal/>
    </border>
    <border>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medium">
        <color indexed="64"/>
      </left>
      <right/>
      <top/>
      <bottom/>
      <diagonal/>
    </border>
    <border>
      <left style="double">
        <color indexed="64"/>
      </left>
      <right/>
      <top/>
      <bottom/>
      <diagonal/>
    </border>
    <border>
      <left style="thin">
        <color indexed="64"/>
      </left>
      <right style="medium">
        <color indexed="64"/>
      </right>
      <top/>
      <bottom/>
      <diagonal/>
    </border>
    <border>
      <left style="double">
        <color indexed="64"/>
      </left>
      <right style="medium">
        <color indexed="64"/>
      </right>
      <top/>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medium">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double">
        <color indexed="64"/>
      </bottom>
      <diagonal/>
    </border>
    <border>
      <left/>
      <right style="medium">
        <color indexed="64"/>
      </right>
      <top/>
      <bottom/>
      <diagonal/>
    </border>
    <border>
      <left style="thin">
        <color auto="1"/>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style="medium">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6">
    <xf numFmtId="0" fontId="0" fillId="0" borderId="0"/>
    <xf numFmtId="0" fontId="6" fillId="0" borderId="0"/>
    <xf numFmtId="0" fontId="13" fillId="0" borderId="0"/>
    <xf numFmtId="170" fontId="37" fillId="0" borderId="0" applyFont="0" applyFill="0" applyBorder="0" applyAlignment="0" applyProtection="0"/>
    <xf numFmtId="0" fontId="48" fillId="0" borderId="0"/>
    <xf numFmtId="0" fontId="6" fillId="0" borderId="0"/>
  </cellStyleXfs>
  <cellXfs count="1280">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pplyProtection="1">
      <alignment vertical="center" wrapText="1"/>
      <protection hidden="1"/>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8" fillId="2" borderId="2" xfId="1" applyFont="1" applyFill="1" applyBorder="1" applyAlignment="1">
      <alignment horizontal="center" vertical="center"/>
    </xf>
    <xf numFmtId="0" fontId="7" fillId="2" borderId="2" xfId="1" applyFont="1" applyFill="1" applyBorder="1" applyAlignment="1">
      <alignment horizontal="left" vertical="center" wrapText="1"/>
    </xf>
    <xf numFmtId="0" fontId="9" fillId="2" borderId="2" xfId="1" applyFont="1" applyFill="1" applyBorder="1" applyAlignment="1">
      <alignment horizontal="center" vertical="center"/>
    </xf>
    <xf numFmtId="0" fontId="8" fillId="2" borderId="2" xfId="1" applyFont="1" applyFill="1" applyBorder="1" applyAlignment="1">
      <alignment horizontal="left" vertical="center" wrapText="1"/>
    </xf>
    <xf numFmtId="49" fontId="8" fillId="2" borderId="2" xfId="1" applyNumberFormat="1" applyFont="1" applyFill="1" applyBorder="1" applyAlignment="1">
      <alignment horizontal="center" vertical="center"/>
    </xf>
    <xf numFmtId="0" fontId="8" fillId="2" borderId="3" xfId="1" applyFont="1" applyFill="1" applyBorder="1" applyAlignment="1">
      <alignment horizontal="center" vertical="center"/>
    </xf>
    <xf numFmtId="0" fontId="8" fillId="2" borderId="3" xfId="1" applyFont="1" applyFill="1" applyBorder="1" applyAlignment="1">
      <alignment horizontal="left" vertical="center" wrapText="1"/>
    </xf>
    <xf numFmtId="0" fontId="8" fillId="2" borderId="4" xfId="1" applyFont="1" applyFill="1" applyBorder="1" applyAlignment="1">
      <alignment horizontal="center" vertical="center"/>
    </xf>
    <xf numFmtId="0" fontId="7" fillId="2" borderId="4" xfId="1" applyFont="1" applyFill="1" applyBorder="1" applyAlignment="1">
      <alignment horizontal="left" vertical="center" wrapText="1"/>
    </xf>
    <xf numFmtId="0" fontId="8" fillId="2" borderId="5" xfId="1" applyFont="1" applyFill="1" applyBorder="1" applyAlignment="1">
      <alignment horizontal="center" vertical="center"/>
    </xf>
    <xf numFmtId="0" fontId="8" fillId="2" borderId="5" xfId="1" applyFont="1" applyFill="1" applyBorder="1" applyAlignment="1">
      <alignment horizontal="left" vertical="center" wrapText="1"/>
    </xf>
    <xf numFmtId="2" fontId="8" fillId="2" borderId="2" xfId="1" applyNumberFormat="1" applyFont="1" applyFill="1" applyBorder="1" applyAlignment="1">
      <alignment horizontal="left" vertical="center" wrapText="1"/>
    </xf>
    <xf numFmtId="2" fontId="8" fillId="2" borderId="3" xfId="1" applyNumberFormat="1" applyFont="1" applyFill="1" applyBorder="1" applyAlignment="1">
      <alignment horizontal="left" vertical="center" wrapText="1"/>
    </xf>
    <xf numFmtId="0" fontId="8" fillId="2" borderId="6" xfId="1" applyFont="1" applyFill="1" applyBorder="1" applyAlignment="1">
      <alignment horizontal="center" vertical="center"/>
    </xf>
    <xf numFmtId="2" fontId="8" fillId="2" borderId="6" xfId="1" applyNumberFormat="1" applyFont="1" applyFill="1" applyBorder="1" applyAlignment="1">
      <alignment horizontal="left" vertical="center" wrapText="1"/>
    </xf>
    <xf numFmtId="0" fontId="8" fillId="2" borderId="3" xfId="1" applyFont="1" applyFill="1" applyBorder="1" applyAlignment="1">
      <alignment horizontal="center" vertical="center" wrapText="1"/>
    </xf>
    <xf numFmtId="0" fontId="9" fillId="2" borderId="4" xfId="1" applyFont="1" applyFill="1" applyBorder="1" applyAlignment="1">
      <alignment horizontal="center" vertical="center"/>
    </xf>
    <xf numFmtId="0" fontId="8" fillId="2" borderId="6" xfId="1" applyFont="1" applyFill="1" applyBorder="1" applyAlignment="1">
      <alignment horizontal="left" vertical="center" wrapText="1"/>
    </xf>
    <xf numFmtId="0" fontId="10" fillId="0" borderId="0" xfId="0" applyFont="1"/>
    <xf numFmtId="0" fontId="11" fillId="0" borderId="0" xfId="0" applyFont="1"/>
    <xf numFmtId="0" fontId="12" fillId="0" borderId="0" xfId="1" applyFont="1" applyAlignment="1">
      <alignment horizontal="left" vertical="center" wrapText="1"/>
    </xf>
    <xf numFmtId="0" fontId="14" fillId="0" borderId="0" xfId="2" applyFont="1"/>
    <xf numFmtId="0" fontId="15" fillId="0" borderId="0" xfId="2" applyFont="1"/>
    <xf numFmtId="0" fontId="16" fillId="0" borderId="0" xfId="0" applyFont="1" applyAlignment="1">
      <alignment horizontal="center" vertical="center" wrapText="1"/>
    </xf>
    <xf numFmtId="0" fontId="17" fillId="0" borderId="0" xfId="2" applyFont="1"/>
    <xf numFmtId="0" fontId="18" fillId="2" borderId="7" xfId="2" applyFont="1" applyFill="1" applyBorder="1" applyAlignment="1">
      <alignment horizontal="center" vertical="center"/>
    </xf>
    <xf numFmtId="0" fontId="18" fillId="2" borderId="8" xfId="2" applyFont="1" applyFill="1" applyBorder="1" applyAlignment="1">
      <alignment horizontal="center" vertical="center"/>
    </xf>
    <xf numFmtId="3" fontId="19" fillId="2" borderId="8" xfId="2" applyNumberFormat="1" applyFont="1" applyFill="1" applyBorder="1" applyAlignment="1" applyProtection="1">
      <alignment horizontal="center" vertical="center"/>
      <protection locked="0"/>
    </xf>
    <xf numFmtId="0" fontId="19" fillId="2" borderId="9" xfId="2" applyFont="1" applyFill="1" applyBorder="1" applyAlignment="1">
      <alignment horizontal="center" vertical="center"/>
    </xf>
    <xf numFmtId="0" fontId="18" fillId="2" borderId="10" xfId="2" applyFont="1" applyFill="1" applyBorder="1" applyAlignment="1">
      <alignment horizontal="center" vertical="center" wrapText="1"/>
    </xf>
    <xf numFmtId="0" fontId="18" fillId="2" borderId="11" xfId="2" applyFont="1" applyFill="1" applyBorder="1" applyAlignment="1">
      <alignment horizontal="center" vertical="center" wrapText="1"/>
    </xf>
    <xf numFmtId="164" fontId="18" fillId="2" borderId="11" xfId="2" applyNumberFormat="1" applyFont="1" applyFill="1" applyBorder="1" applyAlignment="1">
      <alignment horizontal="center" vertical="center"/>
    </xf>
    <xf numFmtId="0" fontId="16" fillId="2" borderId="12" xfId="2" applyFont="1" applyFill="1" applyBorder="1"/>
    <xf numFmtId="165" fontId="18" fillId="2" borderId="11" xfId="2" applyNumberFormat="1" applyFont="1" applyFill="1" applyBorder="1" applyAlignment="1">
      <alignment horizontal="center" vertical="center"/>
    </xf>
    <xf numFmtId="0" fontId="16" fillId="2" borderId="12" xfId="2" applyFont="1" applyFill="1" applyBorder="1" applyAlignment="1">
      <alignment horizontal="center" vertical="center"/>
    </xf>
    <xf numFmtId="165" fontId="15" fillId="0" borderId="0" xfId="2" applyNumberFormat="1" applyFont="1"/>
    <xf numFmtId="165" fontId="14" fillId="0" borderId="0" xfId="2" applyNumberFormat="1" applyFont="1" applyAlignment="1">
      <alignment vertical="center"/>
    </xf>
    <xf numFmtId="0" fontId="18" fillId="2" borderId="13" xfId="2" applyFont="1" applyFill="1" applyBorder="1" applyAlignment="1">
      <alignment horizontal="center" vertical="center" wrapText="1"/>
    </xf>
    <xf numFmtId="0" fontId="18" fillId="2" borderId="14" xfId="2" applyFont="1" applyFill="1" applyBorder="1" applyAlignment="1">
      <alignment vertical="center" wrapText="1"/>
    </xf>
    <xf numFmtId="165" fontId="18" fillId="2" borderId="14" xfId="2" applyNumberFormat="1" applyFont="1" applyFill="1" applyBorder="1" applyAlignment="1">
      <alignment horizontal="center" vertical="center"/>
    </xf>
    <xf numFmtId="0" fontId="16" fillId="2" borderId="15" xfId="2" applyFont="1" applyFill="1" applyBorder="1" applyAlignment="1">
      <alignment horizontal="center" vertical="center"/>
    </xf>
    <xf numFmtId="0" fontId="16" fillId="2" borderId="16" xfId="2" applyFont="1" applyFill="1" applyBorder="1" applyAlignment="1">
      <alignment horizontal="center" vertical="center" wrapText="1"/>
    </xf>
    <xf numFmtId="0" fontId="20" fillId="2" borderId="17" xfId="2" applyFont="1" applyFill="1" applyBorder="1" applyAlignment="1">
      <alignment horizontal="right" vertical="center" wrapText="1"/>
    </xf>
    <xf numFmtId="165" fontId="16" fillId="0" borderId="17" xfId="2" applyNumberFormat="1" applyFont="1" applyBorder="1" applyAlignment="1">
      <alignment horizontal="center" vertical="center"/>
    </xf>
    <xf numFmtId="0" fontId="16" fillId="2" borderId="18" xfId="2" applyFont="1" applyFill="1" applyBorder="1" applyAlignment="1">
      <alignment horizontal="center" vertical="center"/>
    </xf>
    <xf numFmtId="0" fontId="16" fillId="2" borderId="19" xfId="2" applyFont="1" applyFill="1" applyBorder="1" applyAlignment="1">
      <alignment horizontal="center" vertical="center" wrapText="1"/>
    </xf>
    <xf numFmtId="0" fontId="20" fillId="2" borderId="20" xfId="2" applyFont="1" applyFill="1" applyBorder="1" applyAlignment="1">
      <alignment horizontal="right" vertical="center" wrapText="1"/>
    </xf>
    <xf numFmtId="165" fontId="16" fillId="0" borderId="20" xfId="2" applyNumberFormat="1" applyFont="1" applyBorder="1" applyAlignment="1">
      <alignment horizontal="center" vertical="center"/>
    </xf>
    <xf numFmtId="0" fontId="16" fillId="2" borderId="21" xfId="2" applyFont="1" applyFill="1" applyBorder="1" applyAlignment="1">
      <alignment horizontal="center" vertical="center"/>
    </xf>
    <xf numFmtId="0" fontId="18" fillId="2" borderId="16" xfId="2" applyFont="1" applyFill="1" applyBorder="1" applyAlignment="1">
      <alignment horizontal="center" vertical="center" wrapText="1"/>
    </xf>
    <xf numFmtId="0" fontId="18" fillId="2" borderId="17" xfId="2" applyFont="1" applyFill="1" applyBorder="1" applyAlignment="1">
      <alignment vertical="center" wrapText="1"/>
    </xf>
    <xf numFmtId="165" fontId="18" fillId="2" borderId="17" xfId="2" applyNumberFormat="1" applyFont="1" applyFill="1" applyBorder="1" applyAlignment="1">
      <alignment horizontal="center" vertical="center"/>
    </xf>
    <xf numFmtId="164" fontId="16" fillId="0" borderId="17" xfId="2" applyNumberFormat="1" applyFont="1" applyBorder="1" applyAlignment="1">
      <alignment horizontal="center" vertical="center"/>
    </xf>
    <xf numFmtId="164" fontId="16" fillId="0" borderId="20" xfId="2" applyNumberFormat="1" applyFont="1" applyBorder="1" applyAlignment="1">
      <alignment horizontal="center" vertical="center"/>
    </xf>
    <xf numFmtId="165" fontId="16" fillId="2" borderId="14" xfId="2" applyNumberFormat="1" applyFont="1" applyFill="1" applyBorder="1" applyAlignment="1">
      <alignment horizontal="center" vertical="center"/>
    </xf>
    <xf numFmtId="0" fontId="18" fillId="2" borderId="14" xfId="2" applyFont="1" applyFill="1" applyBorder="1" applyAlignment="1">
      <alignment horizontal="center" vertical="center" wrapText="1"/>
    </xf>
    <xf numFmtId="165" fontId="16" fillId="3" borderId="17" xfId="2" applyNumberFormat="1" applyFont="1" applyFill="1" applyBorder="1" applyAlignment="1">
      <alignment horizontal="center" vertical="center"/>
    </xf>
    <xf numFmtId="0" fontId="16" fillId="2" borderId="22" xfId="2" applyFont="1" applyFill="1" applyBorder="1" applyAlignment="1">
      <alignment horizontal="center" vertical="center" wrapText="1"/>
    </xf>
    <xf numFmtId="0" fontId="20" fillId="2" borderId="23" xfId="2" applyFont="1" applyFill="1" applyBorder="1" applyAlignment="1">
      <alignment horizontal="right" vertical="center" wrapText="1"/>
    </xf>
    <xf numFmtId="165" fontId="16" fillId="0" borderId="23" xfId="2" applyNumberFormat="1" applyFont="1" applyBorder="1" applyAlignment="1">
      <alignment horizontal="center" vertical="center"/>
    </xf>
    <xf numFmtId="0" fontId="18" fillId="2" borderId="7" xfId="2" applyFont="1" applyFill="1" applyBorder="1" applyAlignment="1">
      <alignment horizontal="center" vertical="center" wrapText="1"/>
    </xf>
    <xf numFmtId="0" fontId="18" fillId="2" borderId="8" xfId="2" applyFont="1" applyFill="1" applyBorder="1" applyAlignment="1">
      <alignment horizontal="center" vertical="center" wrapText="1"/>
    </xf>
    <xf numFmtId="4" fontId="18" fillId="2" borderId="8" xfId="2" applyNumberFormat="1" applyFont="1" applyFill="1" applyBorder="1" applyAlignment="1">
      <alignment horizontal="center" vertical="center"/>
    </xf>
    <xf numFmtId="0" fontId="16" fillId="2" borderId="9" xfId="2" applyFont="1" applyFill="1" applyBorder="1" applyAlignment="1">
      <alignment horizontal="center" vertical="center"/>
    </xf>
    <xf numFmtId="4" fontId="18" fillId="2" borderId="14" xfId="2" applyNumberFormat="1" applyFont="1" applyFill="1" applyBorder="1" applyAlignment="1">
      <alignment horizontal="center" vertical="center"/>
    </xf>
    <xf numFmtId="0" fontId="16" fillId="2" borderId="17" xfId="2" applyFont="1" applyFill="1" applyBorder="1" applyAlignment="1">
      <alignment vertical="center" wrapText="1"/>
    </xf>
    <xf numFmtId="4" fontId="16" fillId="2" borderId="17" xfId="2" applyNumberFormat="1" applyFont="1" applyFill="1" applyBorder="1" applyAlignment="1">
      <alignment horizontal="center" vertical="center"/>
    </xf>
    <xf numFmtId="0" fontId="22" fillId="0" borderId="0" xfId="2" applyFont="1"/>
    <xf numFmtId="0" fontId="20" fillId="2" borderId="16" xfId="2" applyFont="1" applyFill="1" applyBorder="1" applyAlignment="1">
      <alignment horizontal="center" vertical="center" wrapText="1"/>
    </xf>
    <xf numFmtId="0" fontId="20" fillId="2" borderId="17" xfId="2" applyFont="1" applyFill="1" applyBorder="1" applyAlignment="1">
      <alignment vertical="center" wrapText="1"/>
    </xf>
    <xf numFmtId="4" fontId="20" fillId="2" borderId="17" xfId="2" applyNumberFormat="1" applyFont="1" applyFill="1" applyBorder="1" applyAlignment="1">
      <alignment horizontal="center" vertical="center"/>
    </xf>
    <xf numFmtId="0" fontId="20" fillId="2" borderId="18" xfId="2" applyFont="1" applyFill="1" applyBorder="1" applyAlignment="1">
      <alignment horizontal="center" vertical="center"/>
    </xf>
    <xf numFmtId="0" fontId="16" fillId="2" borderId="20" xfId="2" applyFont="1" applyFill="1" applyBorder="1" applyAlignment="1">
      <alignment vertical="center" wrapText="1"/>
    </xf>
    <xf numFmtId="4" fontId="16" fillId="2" borderId="20" xfId="2" applyNumberFormat="1" applyFont="1" applyFill="1" applyBorder="1" applyAlignment="1">
      <alignment horizontal="center" vertical="center"/>
    </xf>
    <xf numFmtId="0" fontId="18" fillId="2" borderId="24" xfId="2"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17" xfId="0" applyFont="1" applyFill="1" applyBorder="1" applyAlignment="1">
      <alignment wrapText="1"/>
    </xf>
    <xf numFmtId="0" fontId="15" fillId="0" borderId="17" xfId="0" applyFont="1" applyBorder="1" applyAlignment="1">
      <alignment horizontal="center" vertical="center" wrapText="1"/>
    </xf>
    <xf numFmtId="0" fontId="15" fillId="2" borderId="18"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2" borderId="21"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5" fillId="2" borderId="30" xfId="0" applyFont="1" applyFill="1" applyBorder="1" applyAlignment="1">
      <alignment wrapText="1"/>
    </xf>
    <xf numFmtId="2" fontId="15" fillId="0" borderId="30" xfId="0" applyNumberFormat="1" applyFont="1" applyBorder="1" applyAlignment="1">
      <alignment horizontal="center" vertical="center" wrapText="1"/>
    </xf>
    <xf numFmtId="0" fontId="15" fillId="2" borderId="31" xfId="0" applyFont="1" applyFill="1" applyBorder="1" applyAlignment="1">
      <alignment horizontal="center" vertical="center" wrapText="1"/>
    </xf>
    <xf numFmtId="0" fontId="15" fillId="2" borderId="32" xfId="0" applyFont="1" applyFill="1" applyBorder="1" applyAlignment="1">
      <alignment horizontal="center" vertical="center" wrapText="1"/>
    </xf>
    <xf numFmtId="0" fontId="7" fillId="2" borderId="33" xfId="0" applyFont="1" applyFill="1" applyBorder="1" applyAlignment="1">
      <alignment horizontal="center" wrapText="1"/>
    </xf>
    <xf numFmtId="2" fontId="15" fillId="0" borderId="33" xfId="0" applyNumberFormat="1" applyFont="1" applyBorder="1" applyAlignment="1">
      <alignment horizontal="center" vertical="center" wrapText="1"/>
    </xf>
    <xf numFmtId="0" fontId="15" fillId="2" borderId="34" xfId="0" applyFont="1" applyFill="1" applyBorder="1" applyAlignment="1">
      <alignment horizontal="center" vertical="center" wrapText="1"/>
    </xf>
    <xf numFmtId="0" fontId="18" fillId="2" borderId="33" xfId="2" applyFont="1" applyFill="1" applyBorder="1" applyAlignment="1">
      <alignment horizontal="center" vertical="center" wrapText="1"/>
    </xf>
    <xf numFmtId="0" fontId="23" fillId="0" borderId="0" xfId="2" applyFont="1"/>
    <xf numFmtId="0" fontId="18" fillId="2" borderId="35" xfId="2" applyFont="1" applyFill="1" applyBorder="1" applyAlignment="1">
      <alignment horizontal="center" vertical="center" wrapText="1"/>
    </xf>
    <xf numFmtId="0" fontId="18" fillId="2" borderId="36" xfId="2" applyFont="1" applyFill="1" applyBorder="1" applyAlignment="1">
      <alignment horizontal="center" vertical="center" wrapText="1"/>
    </xf>
    <xf numFmtId="4" fontId="18" fillId="2" borderId="36" xfId="2" applyNumberFormat="1" applyFont="1" applyFill="1" applyBorder="1" applyAlignment="1">
      <alignment horizontal="center" vertical="center"/>
    </xf>
    <xf numFmtId="0" fontId="16" fillId="2" borderId="27" xfId="2" applyFont="1" applyFill="1" applyBorder="1" applyAlignment="1">
      <alignment horizontal="center" vertical="center"/>
    </xf>
    <xf numFmtId="0" fontId="18" fillId="2" borderId="19" xfId="2" applyFont="1" applyFill="1" applyBorder="1" applyAlignment="1">
      <alignment horizontal="center" vertical="center" wrapText="1"/>
    </xf>
    <xf numFmtId="0" fontId="18" fillId="2" borderId="20" xfId="2" applyFont="1" applyFill="1" applyBorder="1" applyAlignment="1">
      <alignment horizontal="center" vertical="center" wrapText="1"/>
    </xf>
    <xf numFmtId="4" fontId="18" fillId="0" borderId="20" xfId="2" applyNumberFormat="1" applyFont="1" applyBorder="1" applyAlignment="1">
      <alignment horizontal="center" vertical="center"/>
    </xf>
    <xf numFmtId="4" fontId="18" fillId="0" borderId="8" xfId="2" applyNumberFormat="1" applyFont="1" applyBorder="1" applyAlignment="1">
      <alignment horizontal="center" vertical="center"/>
    </xf>
    <xf numFmtId="165" fontId="24" fillId="0" borderId="0" xfId="2" applyNumberFormat="1" applyFont="1"/>
    <xf numFmtId="0" fontId="16" fillId="2" borderId="37" xfId="2" applyFont="1" applyFill="1" applyBorder="1" applyAlignment="1">
      <alignment horizontal="center" vertical="center" wrapText="1"/>
    </xf>
    <xf numFmtId="0" fontId="16" fillId="2" borderId="30" xfId="2" applyFont="1" applyFill="1" applyBorder="1" applyAlignment="1">
      <alignment vertical="center" wrapText="1"/>
    </xf>
    <xf numFmtId="4" fontId="16" fillId="2" borderId="30" xfId="2" applyNumberFormat="1" applyFont="1" applyFill="1" applyBorder="1" applyAlignment="1">
      <alignment horizontal="center" vertical="center"/>
    </xf>
    <xf numFmtId="0" fontId="16" fillId="2" borderId="31" xfId="2" applyFont="1" applyFill="1" applyBorder="1" applyAlignment="1">
      <alignment horizontal="center" vertical="center"/>
    </xf>
    <xf numFmtId="0" fontId="25" fillId="0" borderId="0" xfId="2" applyFont="1"/>
    <xf numFmtId="0" fontId="26" fillId="0" borderId="0" xfId="0" applyFont="1"/>
    <xf numFmtId="0" fontId="27" fillId="0" borderId="0" xfId="2" applyFont="1"/>
    <xf numFmtId="0" fontId="2" fillId="0" borderId="0" xfId="0" applyFont="1"/>
    <xf numFmtId="4" fontId="0" fillId="0" borderId="0" xfId="0" applyNumberFormat="1"/>
    <xf numFmtId="0" fontId="28" fillId="0" borderId="0" xfId="2" applyFont="1"/>
    <xf numFmtId="0" fontId="5" fillId="0" borderId="0" xfId="0" applyFont="1" applyAlignment="1" applyProtection="1">
      <alignment vertical="center"/>
      <protection hidden="1"/>
    </xf>
    <xf numFmtId="4" fontId="29" fillId="2" borderId="1" xfId="0" applyNumberFormat="1" applyFont="1" applyFill="1" applyBorder="1" applyAlignment="1" applyProtection="1">
      <alignment horizontal="center" vertical="center"/>
      <protection hidden="1"/>
    </xf>
    <xf numFmtId="4" fontId="29" fillId="2" borderId="38" xfId="0" applyNumberFormat="1" applyFont="1" applyFill="1" applyBorder="1" applyAlignment="1" applyProtection="1">
      <alignment horizontal="center" vertical="center" wrapText="1"/>
      <protection hidden="1"/>
    </xf>
    <xf numFmtId="4" fontId="19" fillId="2" borderId="1" xfId="0" applyNumberFormat="1" applyFont="1" applyFill="1" applyBorder="1" applyAlignment="1" applyProtection="1">
      <alignment horizontal="center" vertical="center" wrapText="1"/>
      <protection hidden="1"/>
    </xf>
    <xf numFmtId="4" fontId="19" fillId="2" borderId="39" xfId="0" applyNumberFormat="1" applyFont="1" applyFill="1" applyBorder="1" applyAlignment="1" applyProtection="1">
      <alignment horizontal="center" vertical="center" wrapText="1"/>
      <protection hidden="1"/>
    </xf>
    <xf numFmtId="4" fontId="25" fillId="2" borderId="7" xfId="0" applyNumberFormat="1" applyFont="1" applyFill="1" applyBorder="1" applyAlignment="1" applyProtection="1">
      <alignment horizontal="center" vertical="center" wrapText="1"/>
      <protection hidden="1"/>
    </xf>
    <xf numFmtId="4" fontId="25" fillId="2" borderId="8" xfId="0" applyNumberFormat="1" applyFont="1" applyFill="1" applyBorder="1" applyAlignment="1" applyProtection="1">
      <alignment horizontal="center" vertical="center" wrapText="1"/>
      <protection hidden="1"/>
    </xf>
    <xf numFmtId="4" fontId="25" fillId="2" borderId="9" xfId="0" applyNumberFormat="1" applyFont="1" applyFill="1" applyBorder="1" applyAlignment="1" applyProtection="1">
      <alignment horizontal="center" vertical="center" wrapText="1"/>
      <protection hidden="1"/>
    </xf>
    <xf numFmtId="4" fontId="25" fillId="2" borderId="40" xfId="0" applyNumberFormat="1" applyFont="1" applyFill="1" applyBorder="1" applyAlignment="1" applyProtection="1">
      <alignment horizontal="center" vertical="center" wrapText="1"/>
      <protection hidden="1"/>
    </xf>
    <xf numFmtId="4" fontId="19" fillId="2" borderId="41" xfId="0" applyNumberFormat="1" applyFont="1" applyFill="1" applyBorder="1" applyAlignment="1" applyProtection="1">
      <alignment horizontal="center" vertical="center" wrapText="1"/>
      <protection hidden="1"/>
    </xf>
    <xf numFmtId="4" fontId="25" fillId="2" borderId="41" xfId="0" applyNumberFormat="1" applyFont="1" applyFill="1" applyBorder="1" applyAlignment="1" applyProtection="1">
      <alignment horizontal="center" vertical="center" wrapText="1"/>
      <protection hidden="1"/>
    </xf>
    <xf numFmtId="4" fontId="29" fillId="2" borderId="42" xfId="0" applyNumberFormat="1" applyFont="1" applyFill="1" applyBorder="1" applyAlignment="1">
      <alignment horizontal="center" vertical="center"/>
    </xf>
    <xf numFmtId="4" fontId="29" fillId="2" borderId="43" xfId="0" applyNumberFormat="1" applyFont="1" applyFill="1" applyBorder="1" applyAlignment="1" applyProtection="1">
      <alignment horizontal="center" vertical="center" wrapText="1"/>
      <protection hidden="1"/>
    </xf>
    <xf numFmtId="4" fontId="30" fillId="2" borderId="42" xfId="0" applyNumberFormat="1" applyFont="1" applyFill="1" applyBorder="1" applyAlignment="1" applyProtection="1">
      <alignment horizontal="center" vertical="center"/>
      <protection hidden="1"/>
    </xf>
    <xf numFmtId="4" fontId="30" fillId="2" borderId="44" xfId="0" applyNumberFormat="1" applyFont="1" applyFill="1" applyBorder="1" applyAlignment="1" applyProtection="1">
      <alignment horizontal="center" vertical="center"/>
      <protection hidden="1"/>
    </xf>
    <xf numFmtId="4" fontId="30" fillId="2" borderId="45" xfId="0" applyNumberFormat="1" applyFont="1" applyFill="1" applyBorder="1" applyAlignment="1" applyProtection="1">
      <alignment horizontal="center" vertical="center"/>
      <protection hidden="1"/>
    </xf>
    <xf numFmtId="4" fontId="30" fillId="2" borderId="46" xfId="0" applyNumberFormat="1" applyFont="1" applyFill="1" applyBorder="1" applyAlignment="1" applyProtection="1">
      <alignment horizontal="center" vertical="center"/>
      <protection hidden="1"/>
    </xf>
    <xf numFmtId="4" fontId="30" fillId="2" borderId="47" xfId="0" applyNumberFormat="1" applyFont="1" applyFill="1" applyBorder="1" applyAlignment="1" applyProtection="1">
      <alignment horizontal="center" vertical="center"/>
      <protection hidden="1"/>
    </xf>
    <xf numFmtId="4" fontId="30" fillId="2" borderId="43" xfId="0" applyNumberFormat="1" applyFont="1" applyFill="1" applyBorder="1" applyAlignment="1" applyProtection="1">
      <alignment horizontal="center" vertical="center"/>
      <protection hidden="1"/>
    </xf>
    <xf numFmtId="4" fontId="30" fillId="2" borderId="48" xfId="0" applyNumberFormat="1" applyFont="1" applyFill="1" applyBorder="1" applyAlignment="1" applyProtection="1">
      <alignment horizontal="center" vertical="center"/>
      <protection hidden="1"/>
    </xf>
    <xf numFmtId="4" fontId="29" fillId="2" borderId="5" xfId="0" applyNumberFormat="1" applyFont="1" applyFill="1" applyBorder="1" applyAlignment="1">
      <alignment horizontal="center" vertical="center"/>
    </xf>
    <xf numFmtId="4" fontId="29" fillId="2" borderId="49" xfId="0" applyNumberFormat="1" applyFont="1" applyFill="1" applyBorder="1" applyAlignment="1">
      <alignment horizontal="left" vertical="center" wrapText="1"/>
    </xf>
    <xf numFmtId="4" fontId="29" fillId="2" borderId="5" xfId="0" applyNumberFormat="1" applyFont="1" applyFill="1" applyBorder="1" applyAlignment="1">
      <alignment horizontal="center" vertical="center" wrapText="1"/>
    </xf>
    <xf numFmtId="4" fontId="29" fillId="2" borderId="50" xfId="0" applyNumberFormat="1" applyFont="1" applyFill="1" applyBorder="1" applyAlignment="1">
      <alignment horizontal="center" vertical="center" wrapText="1"/>
    </xf>
    <xf numFmtId="4" fontId="29" fillId="2" borderId="35" xfId="0" applyNumberFormat="1" applyFont="1" applyFill="1" applyBorder="1" applyAlignment="1">
      <alignment horizontal="center" vertical="center" wrapText="1"/>
    </xf>
    <xf numFmtId="4" fontId="29" fillId="2" borderId="36" xfId="0" applyNumberFormat="1" applyFont="1" applyFill="1" applyBorder="1" applyAlignment="1">
      <alignment horizontal="center" vertical="center" wrapText="1"/>
    </xf>
    <xf numFmtId="4" fontId="29" fillId="2" borderId="27" xfId="0" applyNumberFormat="1" applyFont="1" applyFill="1" applyBorder="1" applyAlignment="1">
      <alignment horizontal="center" vertical="center" wrapText="1"/>
    </xf>
    <xf numFmtId="4" fontId="29" fillId="2" borderId="25" xfId="0" applyNumberFormat="1" applyFont="1" applyFill="1" applyBorder="1" applyAlignment="1">
      <alignment horizontal="center" vertical="center" wrapText="1"/>
    </xf>
    <xf numFmtId="4" fontId="29" fillId="2" borderId="51" xfId="0" applyNumberFormat="1" applyFont="1" applyFill="1" applyBorder="1" applyAlignment="1">
      <alignment horizontal="center" vertical="center" wrapText="1"/>
    </xf>
    <xf numFmtId="4" fontId="29" fillId="2" borderId="4" xfId="0" applyNumberFormat="1" applyFont="1" applyFill="1" applyBorder="1" applyAlignment="1">
      <alignment horizontal="center" vertical="center"/>
    </xf>
    <xf numFmtId="4" fontId="29" fillId="2" borderId="24" xfId="0" applyNumberFormat="1" applyFont="1" applyFill="1" applyBorder="1" applyAlignment="1">
      <alignment horizontal="left" vertical="center" wrapText="1"/>
    </xf>
    <xf numFmtId="4" fontId="29" fillId="2" borderId="4" xfId="0" applyNumberFormat="1" applyFont="1" applyFill="1" applyBorder="1" applyAlignment="1">
      <alignment horizontal="center" vertical="center" wrapText="1"/>
    </xf>
    <xf numFmtId="4" fontId="29" fillId="2" borderId="52" xfId="0" applyNumberFormat="1" applyFont="1" applyFill="1" applyBorder="1" applyAlignment="1">
      <alignment horizontal="center" vertical="center" wrapText="1"/>
    </xf>
    <xf numFmtId="4" fontId="29" fillId="2" borderId="13" xfId="0" applyNumberFormat="1" applyFont="1" applyFill="1" applyBorder="1" applyAlignment="1">
      <alignment horizontal="center" vertical="center" wrapText="1"/>
    </xf>
    <xf numFmtId="4" fontId="29" fillId="2" borderId="14" xfId="0" applyNumberFormat="1" applyFont="1" applyFill="1" applyBorder="1" applyAlignment="1">
      <alignment horizontal="center" vertical="center" wrapText="1"/>
    </xf>
    <xf numFmtId="4" fontId="29" fillId="2" borderId="15" xfId="0" applyNumberFormat="1" applyFont="1" applyFill="1" applyBorder="1" applyAlignment="1">
      <alignment horizontal="center" vertical="center" wrapText="1"/>
    </xf>
    <xf numFmtId="4" fontId="29" fillId="2" borderId="53" xfId="0" applyNumberFormat="1" applyFont="1" applyFill="1" applyBorder="1" applyAlignment="1">
      <alignment horizontal="center" vertical="center" wrapText="1"/>
    </xf>
    <xf numFmtId="4" fontId="29" fillId="2" borderId="54" xfId="0" applyNumberFormat="1" applyFont="1" applyFill="1" applyBorder="1" applyAlignment="1">
      <alignment horizontal="center" vertical="center" wrapText="1"/>
    </xf>
    <xf numFmtId="0" fontId="31" fillId="0" borderId="0" xfId="0" applyFont="1"/>
    <xf numFmtId="4" fontId="30" fillId="2" borderId="5" xfId="0" applyNumberFormat="1" applyFont="1" applyFill="1" applyBorder="1" applyAlignment="1">
      <alignment horizontal="right" vertical="center"/>
    </xf>
    <xf numFmtId="4" fontId="30" fillId="2" borderId="49" xfId="0" applyNumberFormat="1" applyFont="1" applyFill="1" applyBorder="1" applyAlignment="1">
      <alignment horizontal="right" vertical="center" wrapText="1"/>
    </xf>
    <xf numFmtId="4" fontId="30" fillId="2" borderId="5" xfId="0" applyNumberFormat="1" applyFont="1" applyFill="1" applyBorder="1" applyAlignment="1">
      <alignment horizontal="center" vertical="center" wrapText="1"/>
    </xf>
    <xf numFmtId="4" fontId="30" fillId="2" borderId="50" xfId="0" applyNumberFormat="1" applyFont="1" applyFill="1" applyBorder="1" applyAlignment="1">
      <alignment horizontal="center" vertical="center" wrapText="1"/>
    </xf>
    <xf numFmtId="4" fontId="30" fillId="2" borderId="35" xfId="0" applyNumberFormat="1" applyFont="1" applyFill="1" applyBorder="1" applyAlignment="1">
      <alignment horizontal="center" vertical="center" wrapText="1"/>
    </xf>
    <xf numFmtId="4" fontId="30" fillId="2" borderId="36" xfId="0" applyNumberFormat="1" applyFont="1" applyFill="1" applyBorder="1" applyAlignment="1">
      <alignment horizontal="center" vertical="center" wrapText="1"/>
    </xf>
    <xf numFmtId="4" fontId="30" fillId="2" borderId="27" xfId="0" applyNumberFormat="1" applyFont="1" applyFill="1" applyBorder="1" applyAlignment="1">
      <alignment horizontal="center" vertical="center" wrapText="1"/>
    </xf>
    <xf numFmtId="4" fontId="30" fillId="2" borderId="25" xfId="0" applyNumberFormat="1" applyFont="1" applyFill="1" applyBorder="1" applyAlignment="1">
      <alignment horizontal="center" vertical="center" wrapText="1"/>
    </xf>
    <xf numFmtId="4" fontId="30" fillId="2" borderId="51" xfId="0" applyNumberFormat="1" applyFont="1" applyFill="1" applyBorder="1" applyAlignment="1">
      <alignment horizontal="center" vertical="center" wrapText="1"/>
    </xf>
    <xf numFmtId="4" fontId="30" fillId="2" borderId="5" xfId="0" applyNumberFormat="1" applyFont="1" applyFill="1" applyBorder="1" applyAlignment="1">
      <alignment horizontal="center" vertical="center"/>
    </xf>
    <xf numFmtId="4" fontId="30" fillId="2" borderId="55" xfId="0" applyNumberFormat="1" applyFont="1" applyFill="1" applyBorder="1" applyAlignment="1">
      <alignment horizontal="right" vertical="center" wrapText="1"/>
    </xf>
    <xf numFmtId="4" fontId="30" fillId="2" borderId="2" xfId="0" applyNumberFormat="1" applyFont="1" applyFill="1" applyBorder="1" applyAlignment="1">
      <alignment horizontal="center" vertical="center" wrapText="1"/>
    </xf>
    <xf numFmtId="4" fontId="30" fillId="2" borderId="56" xfId="0" applyNumberFormat="1" applyFont="1" applyFill="1" applyBorder="1" applyAlignment="1">
      <alignment horizontal="center" vertical="center" wrapText="1"/>
    </xf>
    <xf numFmtId="4" fontId="30" fillId="2" borderId="16" xfId="0" applyNumberFormat="1" applyFont="1" applyFill="1" applyBorder="1" applyAlignment="1">
      <alignment horizontal="center" vertical="center" wrapText="1"/>
    </xf>
    <xf numFmtId="4" fontId="30" fillId="2" borderId="17" xfId="0" applyNumberFormat="1" applyFont="1" applyFill="1" applyBorder="1" applyAlignment="1">
      <alignment horizontal="center" vertical="center" wrapText="1"/>
    </xf>
    <xf numFmtId="4" fontId="30" fillId="2" borderId="18" xfId="0" applyNumberFormat="1" applyFont="1" applyFill="1" applyBorder="1" applyAlignment="1">
      <alignment horizontal="center" vertical="center" wrapText="1"/>
    </xf>
    <xf numFmtId="4" fontId="30" fillId="2" borderId="26" xfId="0" applyNumberFormat="1" applyFont="1" applyFill="1" applyBorder="1" applyAlignment="1">
      <alignment horizontal="center" vertical="center" wrapText="1"/>
    </xf>
    <xf numFmtId="4" fontId="30" fillId="2" borderId="57" xfId="0" applyNumberFormat="1" applyFont="1" applyFill="1" applyBorder="1" applyAlignment="1">
      <alignment horizontal="center" vertical="center" wrapText="1"/>
    </xf>
    <xf numFmtId="4" fontId="25" fillId="2" borderId="5" xfId="0" applyNumberFormat="1" applyFont="1" applyFill="1" applyBorder="1" applyAlignment="1">
      <alignment horizontal="center" vertical="center"/>
    </xf>
    <xf numFmtId="4" fontId="25" fillId="2" borderId="55" xfId="0" applyNumberFormat="1" applyFont="1" applyFill="1" applyBorder="1" applyAlignment="1">
      <alignment horizontal="right" vertical="center" wrapText="1"/>
    </xf>
    <xf numFmtId="4" fontId="25" fillId="2" borderId="2" xfId="0" applyNumberFormat="1" applyFont="1" applyFill="1" applyBorder="1" applyAlignment="1">
      <alignment horizontal="center" vertical="center" wrapText="1"/>
    </xf>
    <xf numFmtId="4" fontId="25" fillId="2" borderId="56" xfId="0" applyNumberFormat="1" applyFont="1" applyFill="1" applyBorder="1" applyAlignment="1">
      <alignment horizontal="center" vertical="center" wrapText="1"/>
    </xf>
    <xf numFmtId="4" fontId="25" fillId="2" borderId="16" xfId="0" applyNumberFormat="1" applyFont="1" applyFill="1" applyBorder="1" applyAlignment="1">
      <alignment horizontal="center" vertical="center" wrapText="1"/>
    </xf>
    <xf numFmtId="4" fontId="25" fillId="2" borderId="17" xfId="0" applyNumberFormat="1" applyFont="1" applyFill="1" applyBorder="1" applyAlignment="1">
      <alignment horizontal="center" vertical="center" wrapText="1"/>
    </xf>
    <xf numFmtId="4" fontId="25" fillId="2" borderId="18" xfId="0" applyNumberFormat="1" applyFont="1" applyFill="1" applyBorder="1" applyAlignment="1">
      <alignment horizontal="center" vertical="center" wrapText="1"/>
    </xf>
    <xf numFmtId="4" fontId="25" fillId="2" borderId="26" xfId="0" applyNumberFormat="1" applyFont="1" applyFill="1" applyBorder="1" applyAlignment="1">
      <alignment horizontal="center" vertical="center" wrapText="1"/>
    </xf>
    <xf numFmtId="4" fontId="25" fillId="2" borderId="57" xfId="0" applyNumberFormat="1" applyFont="1" applyFill="1" applyBorder="1" applyAlignment="1">
      <alignment horizontal="center" vertical="center" wrapText="1"/>
    </xf>
    <xf numFmtId="4" fontId="30" fillId="2" borderId="58" xfId="0" applyNumberFormat="1" applyFont="1" applyFill="1" applyBorder="1" applyAlignment="1">
      <alignment horizontal="center" vertical="center"/>
    </xf>
    <xf numFmtId="4" fontId="30" fillId="2" borderId="59" xfId="0" applyNumberFormat="1" applyFont="1" applyFill="1" applyBorder="1" applyAlignment="1">
      <alignment horizontal="right" vertical="center" wrapText="1"/>
    </xf>
    <xf numFmtId="4" fontId="30" fillId="2" borderId="3" xfId="0" applyNumberFormat="1" applyFont="1" applyFill="1" applyBorder="1" applyAlignment="1">
      <alignment horizontal="center" vertical="center" wrapText="1"/>
    </xf>
    <xf numFmtId="4" fontId="30" fillId="2" borderId="60" xfId="0" applyNumberFormat="1" applyFont="1" applyFill="1" applyBorder="1" applyAlignment="1">
      <alignment horizontal="center" vertical="center" wrapText="1"/>
    </xf>
    <xf numFmtId="4" fontId="30" fillId="2" borderId="19" xfId="0" applyNumberFormat="1" applyFont="1" applyFill="1" applyBorder="1" applyAlignment="1">
      <alignment horizontal="center" vertical="center" wrapText="1"/>
    </xf>
    <xf numFmtId="4" fontId="30" fillId="2" borderId="20" xfId="0" applyNumberFormat="1" applyFont="1" applyFill="1" applyBorder="1" applyAlignment="1">
      <alignment horizontal="center" vertical="center" wrapText="1"/>
    </xf>
    <xf numFmtId="4" fontId="30" fillId="2" borderId="21" xfId="0" applyNumberFormat="1" applyFont="1" applyFill="1" applyBorder="1" applyAlignment="1">
      <alignment horizontal="center" vertical="center" wrapText="1"/>
    </xf>
    <xf numFmtId="4" fontId="30" fillId="2" borderId="28" xfId="0" applyNumberFormat="1" applyFont="1" applyFill="1" applyBorder="1" applyAlignment="1">
      <alignment horizontal="center" vertical="center" wrapText="1"/>
    </xf>
    <xf numFmtId="4" fontId="30" fillId="2" borderId="61" xfId="0" applyNumberFormat="1" applyFont="1" applyFill="1" applyBorder="1" applyAlignment="1">
      <alignment horizontal="center" vertical="center" wrapText="1"/>
    </xf>
    <xf numFmtId="4" fontId="29" fillId="2" borderId="24" xfId="0" applyNumberFormat="1" applyFont="1" applyFill="1" applyBorder="1" applyAlignment="1">
      <alignment wrapText="1"/>
    </xf>
    <xf numFmtId="4" fontId="30" fillId="2" borderId="55" xfId="0" applyNumberFormat="1" applyFont="1" applyFill="1" applyBorder="1" applyAlignment="1">
      <alignment horizontal="right" wrapText="1"/>
    </xf>
    <xf numFmtId="4" fontId="2" fillId="0" borderId="0" xfId="0" applyNumberFormat="1" applyFont="1"/>
    <xf numFmtId="4" fontId="29" fillId="2" borderId="62" xfId="0" applyNumberFormat="1" applyFont="1" applyFill="1" applyBorder="1" applyAlignment="1" applyProtection="1">
      <alignment horizontal="center" vertical="center" wrapText="1"/>
      <protection hidden="1"/>
    </xf>
    <xf numFmtId="4" fontId="29" fillId="2" borderId="63" xfId="0" applyNumberFormat="1" applyFont="1" applyFill="1" applyBorder="1" applyAlignment="1">
      <alignment horizontal="left" vertical="center" wrapText="1"/>
    </xf>
    <xf numFmtId="165" fontId="29" fillId="2" borderId="62" xfId="0" applyNumberFormat="1" applyFont="1" applyFill="1" applyBorder="1" applyAlignment="1">
      <alignment horizontal="center" vertical="center" wrapText="1"/>
    </xf>
    <xf numFmtId="165" fontId="29" fillId="2" borderId="64" xfId="0" applyNumberFormat="1" applyFont="1" applyFill="1" applyBorder="1" applyAlignment="1">
      <alignment horizontal="center" vertical="center" wrapText="1"/>
    </xf>
    <xf numFmtId="165" fontId="29" fillId="2" borderId="65" xfId="0" applyNumberFormat="1" applyFont="1" applyFill="1" applyBorder="1" applyAlignment="1">
      <alignment horizontal="center" vertical="center" wrapText="1"/>
    </xf>
    <xf numFmtId="165" fontId="29" fillId="2" borderId="66" xfId="0" applyNumberFormat="1" applyFont="1" applyFill="1" applyBorder="1" applyAlignment="1">
      <alignment horizontal="center" vertical="center" wrapText="1"/>
    </xf>
    <xf numFmtId="165" fontId="29" fillId="2" borderId="40" xfId="0" applyNumberFormat="1" applyFont="1" applyFill="1" applyBorder="1" applyAlignment="1">
      <alignment horizontal="center" vertical="center" wrapText="1"/>
    </xf>
    <xf numFmtId="165" fontId="29" fillId="2" borderId="63" xfId="0" applyNumberFormat="1" applyFont="1" applyFill="1" applyBorder="1" applyAlignment="1">
      <alignment horizontal="center" vertical="center" wrapText="1"/>
    </xf>
    <xf numFmtId="165" fontId="29" fillId="2" borderId="67" xfId="0" applyNumberFormat="1" applyFont="1" applyFill="1" applyBorder="1" applyAlignment="1">
      <alignment horizontal="center" vertical="center" wrapText="1"/>
    </xf>
    <xf numFmtId="165" fontId="32" fillId="2" borderId="62" xfId="0" applyNumberFormat="1" applyFont="1" applyFill="1" applyBorder="1" applyAlignment="1">
      <alignment horizontal="center" vertical="center" wrapText="1"/>
    </xf>
    <xf numFmtId="4" fontId="29" fillId="2" borderId="68" xfId="0" applyNumberFormat="1" applyFont="1" applyFill="1" applyBorder="1" applyAlignment="1" applyProtection="1">
      <alignment horizontal="center" vertical="center" wrapText="1"/>
      <protection hidden="1"/>
    </xf>
    <xf numFmtId="4" fontId="29" fillId="2" borderId="68" xfId="0" applyNumberFormat="1" applyFont="1" applyFill="1" applyBorder="1" applyAlignment="1">
      <alignment horizontal="center" vertical="center" wrapText="1"/>
    </xf>
    <xf numFmtId="4" fontId="29" fillId="2" borderId="69" xfId="0" applyNumberFormat="1" applyFont="1" applyFill="1" applyBorder="1" applyAlignment="1">
      <alignment horizontal="center" vertical="center" wrapText="1"/>
    </xf>
    <xf numFmtId="4" fontId="29" fillId="2" borderId="70" xfId="0" applyNumberFormat="1" applyFont="1" applyFill="1" applyBorder="1" applyAlignment="1">
      <alignment horizontal="center" vertical="center" wrapText="1"/>
    </xf>
    <xf numFmtId="4" fontId="29" fillId="2" borderId="71" xfId="0" applyNumberFormat="1" applyFont="1" applyFill="1" applyBorder="1" applyAlignment="1">
      <alignment horizontal="center" vertical="center" wrapText="1"/>
    </xf>
    <xf numFmtId="4" fontId="29" fillId="2" borderId="72" xfId="0" applyNumberFormat="1" applyFont="1" applyFill="1" applyBorder="1" applyAlignment="1">
      <alignment horizontal="center" vertical="center" wrapText="1"/>
    </xf>
    <xf numFmtId="4" fontId="29" fillId="2" borderId="73" xfId="0" applyNumberFormat="1" applyFont="1" applyFill="1" applyBorder="1" applyAlignment="1">
      <alignment horizontal="center" vertical="center" wrapText="1"/>
    </xf>
    <xf numFmtId="4" fontId="29" fillId="2" borderId="74" xfId="0" applyNumberFormat="1" applyFont="1" applyFill="1" applyBorder="1" applyAlignment="1">
      <alignment horizontal="center" vertical="center" wrapText="1"/>
    </xf>
    <xf numFmtId="4" fontId="32" fillId="2" borderId="68" xfId="0" applyNumberFormat="1" applyFont="1" applyFill="1" applyBorder="1" applyAlignment="1">
      <alignment horizontal="center" vertical="center" wrapText="1"/>
    </xf>
    <xf numFmtId="4" fontId="32" fillId="2" borderId="4" xfId="0" applyNumberFormat="1" applyFont="1" applyFill="1" applyBorder="1" applyAlignment="1" applyProtection="1">
      <alignment horizontal="center" vertical="center" wrapText="1"/>
      <protection hidden="1"/>
    </xf>
    <xf numFmtId="4" fontId="29" fillId="2" borderId="53" xfId="0" applyNumberFormat="1" applyFont="1" applyFill="1" applyBorder="1" applyAlignment="1">
      <alignment horizontal="left" vertical="center" wrapText="1"/>
    </xf>
    <xf numFmtId="4" fontId="32" fillId="2" borderId="4" xfId="0" applyNumberFormat="1" applyFont="1" applyFill="1" applyBorder="1" applyAlignment="1">
      <alignment horizontal="center" vertical="center" wrapText="1"/>
    </xf>
    <xf numFmtId="4" fontId="10" fillId="2" borderId="2" xfId="0" applyNumberFormat="1" applyFont="1" applyFill="1" applyBorder="1" applyAlignment="1" applyProtection="1">
      <alignment horizontal="center" vertical="center" wrapText="1"/>
      <protection hidden="1"/>
    </xf>
    <xf numFmtId="4" fontId="10" fillId="2" borderId="26" xfId="0" applyNumberFormat="1" applyFont="1" applyFill="1" applyBorder="1" applyAlignment="1">
      <alignment horizontal="right" vertical="center" wrapText="1"/>
    </xf>
    <xf numFmtId="4" fontId="10" fillId="2" borderId="2" xfId="0" applyNumberFormat="1" applyFont="1" applyFill="1" applyBorder="1" applyAlignment="1">
      <alignment horizontal="center" vertical="center" wrapText="1"/>
    </xf>
    <xf numFmtId="4" fontId="10" fillId="2" borderId="56" xfId="0" applyNumberFormat="1" applyFont="1" applyFill="1" applyBorder="1" applyAlignment="1">
      <alignment horizontal="center" vertical="center" wrapText="1"/>
    </xf>
    <xf numFmtId="4" fontId="10" fillId="2" borderId="16" xfId="0" applyNumberFormat="1" applyFont="1" applyFill="1" applyBorder="1" applyAlignment="1">
      <alignment horizontal="center" vertical="center" wrapText="1"/>
    </xf>
    <xf numFmtId="4" fontId="10" fillId="2" borderId="17" xfId="0" applyNumberFormat="1" applyFont="1" applyFill="1" applyBorder="1" applyAlignment="1">
      <alignment horizontal="center" vertical="center" wrapText="1"/>
    </xf>
    <xf numFmtId="4" fontId="10" fillId="2" borderId="18" xfId="0" applyNumberFormat="1" applyFont="1" applyFill="1" applyBorder="1" applyAlignment="1">
      <alignment horizontal="center" vertical="center" wrapText="1"/>
    </xf>
    <xf numFmtId="4" fontId="10" fillId="2" borderId="26" xfId="0" applyNumberFormat="1" applyFont="1" applyFill="1" applyBorder="1" applyAlignment="1">
      <alignment horizontal="center" vertical="center" wrapText="1"/>
    </xf>
    <xf numFmtId="4" fontId="10" fillId="2" borderId="57" xfId="0" applyNumberFormat="1" applyFont="1" applyFill="1" applyBorder="1" applyAlignment="1">
      <alignment horizontal="center" vertical="center" wrapText="1"/>
    </xf>
    <xf numFmtId="4" fontId="10" fillId="2" borderId="28" xfId="0" applyNumberFormat="1" applyFont="1" applyFill="1" applyBorder="1" applyAlignment="1">
      <alignment horizontal="right" vertical="center" wrapText="1"/>
    </xf>
    <xf numFmtId="4" fontId="10" fillId="2" borderId="3" xfId="0" applyNumberFormat="1" applyFont="1" applyFill="1" applyBorder="1" applyAlignment="1">
      <alignment horizontal="center" vertical="center" wrapText="1"/>
    </xf>
    <xf numFmtId="4" fontId="10" fillId="2" borderId="60" xfId="0" applyNumberFormat="1" applyFont="1" applyFill="1" applyBorder="1" applyAlignment="1">
      <alignment horizontal="center" vertical="center" wrapText="1"/>
    </xf>
    <xf numFmtId="4" fontId="10" fillId="2" borderId="19" xfId="0" applyNumberFormat="1" applyFont="1" applyFill="1" applyBorder="1" applyAlignment="1">
      <alignment horizontal="center" vertical="center" wrapText="1"/>
    </xf>
    <xf numFmtId="4" fontId="10" fillId="2" borderId="20" xfId="0" applyNumberFormat="1" applyFont="1" applyFill="1" applyBorder="1" applyAlignment="1">
      <alignment horizontal="center" vertical="center" wrapText="1"/>
    </xf>
    <xf numFmtId="4" fontId="10" fillId="2" borderId="21" xfId="0" applyNumberFormat="1" applyFont="1" applyFill="1" applyBorder="1" applyAlignment="1">
      <alignment horizontal="center" vertical="center" wrapText="1"/>
    </xf>
    <xf numFmtId="4" fontId="10" fillId="2" borderId="28" xfId="0" applyNumberFormat="1" applyFont="1" applyFill="1" applyBorder="1" applyAlignment="1">
      <alignment horizontal="center" vertical="center" wrapText="1"/>
    </xf>
    <xf numFmtId="4" fontId="10" fillId="2" borderId="61" xfId="0" applyNumberFormat="1" applyFont="1" applyFill="1" applyBorder="1" applyAlignment="1">
      <alignment horizontal="center" vertical="center" wrapText="1"/>
    </xf>
    <xf numFmtId="4" fontId="10" fillId="2" borderId="75" xfId="0" applyNumberFormat="1" applyFont="1" applyFill="1" applyBorder="1" applyAlignment="1">
      <alignment horizontal="right" vertical="center" wrapText="1"/>
    </xf>
    <xf numFmtId="4" fontId="10" fillId="2" borderId="76" xfId="0" applyNumberFormat="1" applyFont="1" applyFill="1" applyBorder="1" applyAlignment="1">
      <alignment horizontal="center" vertical="center" wrapText="1"/>
    </xf>
    <xf numFmtId="4" fontId="10" fillId="2" borderId="77" xfId="0" applyNumberFormat="1" applyFont="1" applyFill="1" applyBorder="1" applyAlignment="1">
      <alignment horizontal="center" vertical="center" wrapText="1"/>
    </xf>
    <xf numFmtId="4" fontId="10" fillId="2" borderId="78" xfId="0" applyNumberFormat="1" applyFont="1" applyFill="1" applyBorder="1" applyAlignment="1">
      <alignment horizontal="center" vertical="center" wrapText="1"/>
    </xf>
    <xf numFmtId="4" fontId="10" fillId="2" borderId="79" xfId="0" applyNumberFormat="1" applyFont="1" applyFill="1" applyBorder="1" applyAlignment="1">
      <alignment horizontal="center" vertical="center" wrapText="1"/>
    </xf>
    <xf numFmtId="4" fontId="10" fillId="2" borderId="80" xfId="0" applyNumberFormat="1" applyFont="1" applyFill="1" applyBorder="1" applyAlignment="1">
      <alignment horizontal="center" vertical="center" wrapText="1"/>
    </xf>
    <xf numFmtId="4" fontId="10" fillId="2" borderId="75" xfId="0" applyNumberFormat="1" applyFont="1" applyFill="1" applyBorder="1" applyAlignment="1">
      <alignment horizontal="center" vertical="center" wrapText="1"/>
    </xf>
    <xf numFmtId="4" fontId="10" fillId="2" borderId="81" xfId="0" applyNumberFormat="1" applyFont="1" applyFill="1" applyBorder="1" applyAlignment="1">
      <alignment horizontal="center" vertical="center" wrapText="1"/>
    </xf>
    <xf numFmtId="4" fontId="29" fillId="2" borderId="42" xfId="0" applyNumberFormat="1" applyFont="1" applyFill="1" applyBorder="1" applyAlignment="1" applyProtection="1">
      <alignment horizontal="center" vertical="center"/>
      <protection hidden="1"/>
    </xf>
    <xf numFmtId="4" fontId="29" fillId="2" borderId="44" xfId="0" applyNumberFormat="1" applyFont="1" applyFill="1" applyBorder="1" applyAlignment="1" applyProtection="1">
      <alignment horizontal="center" vertical="center"/>
      <protection hidden="1"/>
    </xf>
    <xf numFmtId="4" fontId="29" fillId="2" borderId="45" xfId="0" applyNumberFormat="1" applyFont="1" applyFill="1" applyBorder="1" applyAlignment="1" applyProtection="1">
      <alignment horizontal="center" vertical="center"/>
      <protection hidden="1"/>
    </xf>
    <xf numFmtId="4" fontId="29" fillId="2" borderId="46" xfId="0" applyNumberFormat="1" applyFont="1" applyFill="1" applyBorder="1" applyAlignment="1" applyProtection="1">
      <alignment horizontal="center" vertical="center"/>
      <protection hidden="1"/>
    </xf>
    <xf numFmtId="4" fontId="29" fillId="2" borderId="47" xfId="0" applyNumberFormat="1" applyFont="1" applyFill="1" applyBorder="1" applyAlignment="1" applyProtection="1">
      <alignment horizontal="center" vertical="center"/>
      <protection hidden="1"/>
    </xf>
    <xf numFmtId="4" fontId="29" fillId="2" borderId="43" xfId="0" applyNumberFormat="1" applyFont="1" applyFill="1" applyBorder="1" applyAlignment="1" applyProtection="1">
      <alignment horizontal="center" vertical="center"/>
      <protection hidden="1"/>
    </xf>
    <xf numFmtId="4" fontId="29" fillId="2" borderId="48" xfId="0" applyNumberFormat="1" applyFont="1" applyFill="1" applyBorder="1" applyAlignment="1" applyProtection="1">
      <alignment horizontal="center" vertical="center"/>
      <protection hidden="1"/>
    </xf>
    <xf numFmtId="4" fontId="29" fillId="0" borderId="35" xfId="0" applyNumberFormat="1" applyFont="1" applyBorder="1" applyAlignment="1">
      <alignment horizontal="center" vertical="center" wrapText="1"/>
    </xf>
    <xf numFmtId="4" fontId="29" fillId="0" borderId="36" xfId="0" applyNumberFormat="1" applyFont="1" applyBorder="1" applyAlignment="1">
      <alignment horizontal="center" vertical="center" wrapText="1"/>
    </xf>
    <xf numFmtId="4" fontId="29" fillId="0" borderId="27" xfId="0" applyNumberFormat="1" applyFont="1" applyBorder="1" applyAlignment="1">
      <alignment horizontal="center" vertical="center" wrapText="1"/>
    </xf>
    <xf numFmtId="4" fontId="29" fillId="0" borderId="5" xfId="0" applyNumberFormat="1" applyFont="1" applyBorder="1" applyAlignment="1">
      <alignment horizontal="center" vertical="center" wrapText="1"/>
    </xf>
    <xf numFmtId="4" fontId="29" fillId="2" borderId="4" xfId="0" applyNumberFormat="1" applyFont="1" applyFill="1" applyBorder="1" applyAlignment="1" applyProtection="1">
      <alignment horizontal="center" vertical="center"/>
      <protection hidden="1"/>
    </xf>
    <xf numFmtId="4" fontId="29" fillId="2" borderId="53" xfId="0" applyNumberFormat="1" applyFont="1" applyFill="1" applyBorder="1" applyAlignment="1">
      <alignment horizontal="left" wrapText="1"/>
    </xf>
    <xf numFmtId="4" fontId="10" fillId="0" borderId="16" xfId="0" applyNumberFormat="1" applyFont="1" applyBorder="1" applyAlignment="1">
      <alignment horizontal="center" vertical="center" wrapText="1"/>
    </xf>
    <xf numFmtId="4" fontId="10" fillId="0" borderId="17" xfId="0" applyNumberFormat="1" applyFont="1" applyBorder="1" applyAlignment="1">
      <alignment horizontal="center" vertical="center" wrapText="1"/>
    </xf>
    <xf numFmtId="4" fontId="10" fillId="0" borderId="26" xfId="0" applyNumberFormat="1" applyFont="1" applyBorder="1" applyAlignment="1">
      <alignment horizontal="center" vertical="center" wrapText="1"/>
    </xf>
    <xf numFmtId="4" fontId="10" fillId="0" borderId="18" xfId="0" applyNumberFormat="1" applyFont="1" applyBorder="1" applyAlignment="1">
      <alignment horizontal="center" vertical="center" wrapText="1"/>
    </xf>
    <xf numFmtId="4" fontId="10" fillId="0" borderId="2" xfId="0" applyNumberFormat="1" applyFont="1" applyBorder="1" applyAlignment="1">
      <alignment horizontal="center" vertical="center" wrapText="1"/>
    </xf>
    <xf numFmtId="4" fontId="10" fillId="0" borderId="55" xfId="0" applyNumberFormat="1" applyFont="1" applyBorder="1" applyAlignment="1">
      <alignment horizontal="center" vertical="center" wrapText="1"/>
    </xf>
    <xf numFmtId="4" fontId="10" fillId="3" borderId="17" xfId="0" applyNumberFormat="1" applyFont="1" applyFill="1" applyBorder="1" applyAlignment="1">
      <alignment horizontal="center" vertical="center" wrapText="1"/>
    </xf>
    <xf numFmtId="4" fontId="10" fillId="3" borderId="18" xfId="0" applyNumberFormat="1" applyFont="1" applyFill="1" applyBorder="1" applyAlignment="1">
      <alignment horizontal="center" vertical="center" wrapText="1"/>
    </xf>
    <xf numFmtId="4" fontId="10" fillId="3" borderId="16" xfId="0" applyNumberFormat="1" applyFont="1" applyFill="1" applyBorder="1" applyAlignment="1">
      <alignment horizontal="center" vertical="center" wrapText="1"/>
    </xf>
    <xf numFmtId="4" fontId="10" fillId="0" borderId="57" xfId="0" applyNumberFormat="1" applyFont="1" applyBorder="1" applyAlignment="1">
      <alignment horizontal="center" vertical="center" wrapText="1"/>
    </xf>
    <xf numFmtId="4" fontId="10" fillId="3" borderId="26" xfId="0" applyNumberFormat="1" applyFont="1" applyFill="1" applyBorder="1" applyAlignment="1">
      <alignment horizontal="center" vertical="center" wrapText="1"/>
    </xf>
    <xf numFmtId="4" fontId="30" fillId="2" borderId="28" xfId="0" applyNumberFormat="1" applyFont="1" applyFill="1" applyBorder="1" applyAlignment="1">
      <alignment horizontal="right" wrapText="1"/>
    </xf>
    <xf numFmtId="4" fontId="30" fillId="2" borderId="61" xfId="0" applyNumberFormat="1" applyFont="1" applyFill="1" applyBorder="1" applyAlignment="1">
      <alignment horizontal="right" wrapText="1"/>
    </xf>
    <xf numFmtId="4" fontId="29" fillId="3" borderId="13" xfId="0" applyNumberFormat="1" applyFont="1" applyFill="1" applyBorder="1" applyAlignment="1">
      <alignment horizontal="center" vertical="center" wrapText="1"/>
    </xf>
    <xf numFmtId="4" fontId="29" fillId="3" borderId="14" xfId="0" applyNumberFormat="1" applyFont="1" applyFill="1" applyBorder="1" applyAlignment="1">
      <alignment horizontal="center" vertical="center" wrapText="1"/>
    </xf>
    <xf numFmtId="4" fontId="29" fillId="3" borderId="15" xfId="0" applyNumberFormat="1" applyFont="1" applyFill="1" applyBorder="1" applyAlignment="1">
      <alignment horizontal="center" vertical="center" wrapText="1"/>
    </xf>
    <xf numFmtId="4" fontId="29" fillId="3" borderId="53" xfId="0" applyNumberFormat="1" applyFont="1" applyFill="1" applyBorder="1" applyAlignment="1">
      <alignment horizontal="center" vertical="center" wrapText="1"/>
    </xf>
    <xf numFmtId="4" fontId="29" fillId="0" borderId="54" xfId="0" applyNumberFormat="1" applyFont="1" applyBorder="1" applyAlignment="1">
      <alignment horizontal="center" vertical="center" wrapText="1"/>
    </xf>
    <xf numFmtId="4" fontId="29" fillId="3" borderId="4" xfId="0" applyNumberFormat="1" applyFont="1" applyFill="1" applyBorder="1" applyAlignment="1">
      <alignment horizontal="center" vertical="center" wrapText="1"/>
    </xf>
    <xf numFmtId="4" fontId="30" fillId="2" borderId="2" xfId="0" applyNumberFormat="1" applyFont="1" applyFill="1" applyBorder="1" applyAlignment="1">
      <alignment horizontal="center" vertical="center"/>
    </xf>
    <xf numFmtId="4" fontId="30" fillId="2" borderId="26" xfId="0" applyNumberFormat="1" applyFont="1" applyFill="1" applyBorder="1" applyAlignment="1">
      <alignment horizontal="right" wrapText="1"/>
    </xf>
    <xf numFmtId="4" fontId="25" fillId="2" borderId="2" xfId="0" applyNumberFormat="1" applyFont="1" applyFill="1" applyBorder="1" applyAlignment="1">
      <alignment horizontal="center" vertical="center"/>
    </xf>
    <xf numFmtId="4" fontId="25" fillId="2" borderId="26" xfId="0" applyNumberFormat="1" applyFont="1" applyFill="1" applyBorder="1" applyAlignment="1">
      <alignment horizontal="right" wrapText="1"/>
    </xf>
    <xf numFmtId="4" fontId="15" fillId="2" borderId="2" xfId="0" applyNumberFormat="1" applyFont="1" applyFill="1" applyBorder="1" applyAlignment="1">
      <alignment horizontal="center" vertical="center" wrapText="1"/>
    </xf>
    <xf numFmtId="4" fontId="15" fillId="2" borderId="56" xfId="0" applyNumberFormat="1" applyFont="1" applyFill="1" applyBorder="1" applyAlignment="1">
      <alignment horizontal="center" vertical="center" wrapText="1"/>
    </xf>
    <xf numFmtId="4" fontId="15" fillId="0" borderId="26" xfId="0" applyNumberFormat="1" applyFont="1" applyBorder="1" applyAlignment="1">
      <alignment horizontal="center" vertical="center" wrapText="1"/>
    </xf>
    <xf numFmtId="4" fontId="15" fillId="0" borderId="17" xfId="0" applyNumberFormat="1" applyFont="1" applyBorder="1" applyAlignment="1">
      <alignment horizontal="center" vertical="center" wrapText="1"/>
    </xf>
    <xf numFmtId="4" fontId="15" fillId="0" borderId="18" xfId="0" applyNumberFormat="1" applyFont="1" applyBorder="1" applyAlignment="1">
      <alignment horizontal="center" vertical="center" wrapText="1"/>
    </xf>
    <xf numFmtId="4" fontId="15" fillId="0" borderId="16" xfId="0" applyNumberFormat="1" applyFont="1" applyBorder="1" applyAlignment="1">
      <alignment horizontal="center" vertical="center" wrapText="1"/>
    </xf>
    <xf numFmtId="4" fontId="15" fillId="0" borderId="57" xfId="0" applyNumberFormat="1" applyFont="1" applyBorder="1" applyAlignment="1">
      <alignment horizontal="center" vertical="center" wrapText="1"/>
    </xf>
    <xf numFmtId="4" fontId="15" fillId="0" borderId="2" xfId="0" applyNumberFormat="1" applyFont="1" applyBorder="1" applyAlignment="1">
      <alignment horizontal="center" vertical="center" wrapText="1"/>
    </xf>
    <xf numFmtId="4" fontId="25" fillId="2" borderId="28" xfId="0" applyNumberFormat="1" applyFont="1" applyFill="1" applyBorder="1" applyAlignment="1">
      <alignment horizontal="right" wrapText="1"/>
    </xf>
    <xf numFmtId="4" fontId="15" fillId="0" borderId="20" xfId="0" applyNumberFormat="1" applyFont="1" applyBorder="1" applyAlignment="1">
      <alignment horizontal="center" vertical="center" wrapText="1"/>
    </xf>
    <xf numFmtId="4" fontId="15" fillId="0" borderId="21" xfId="0" applyNumberFormat="1" applyFont="1" applyBorder="1" applyAlignment="1">
      <alignment horizontal="center" vertical="center" wrapText="1"/>
    </xf>
    <xf numFmtId="4" fontId="15" fillId="0" borderId="30" xfId="0" applyNumberFormat="1" applyFont="1" applyBorder="1" applyAlignment="1">
      <alignment horizontal="center" vertical="center" wrapText="1"/>
    </xf>
    <xf numFmtId="4" fontId="15" fillId="0" borderId="31" xfId="0" applyNumberFormat="1" applyFont="1" applyBorder="1" applyAlignment="1">
      <alignment horizontal="center" vertical="center" wrapText="1"/>
    </xf>
    <xf numFmtId="4" fontId="19" fillId="2" borderId="4" xfId="0" applyNumberFormat="1" applyFont="1" applyFill="1" applyBorder="1" applyAlignment="1" applyProtection="1">
      <alignment horizontal="center" vertical="center"/>
      <protection hidden="1"/>
    </xf>
    <xf numFmtId="4" fontId="19" fillId="2" borderId="53" xfId="0" applyNumberFormat="1" applyFont="1" applyFill="1" applyBorder="1" applyAlignment="1">
      <alignment horizontal="left" wrapText="1"/>
    </xf>
    <xf numFmtId="4" fontId="19" fillId="2" borderId="4" xfId="0" applyNumberFormat="1" applyFont="1" applyFill="1" applyBorder="1" applyAlignment="1">
      <alignment horizontal="center" vertical="center" wrapText="1"/>
    </xf>
    <xf numFmtId="4" fontId="19" fillId="2" borderId="52" xfId="0" applyNumberFormat="1" applyFont="1" applyFill="1" applyBorder="1" applyAlignment="1">
      <alignment horizontal="center" vertical="center" wrapText="1"/>
    </xf>
    <xf numFmtId="4" fontId="19" fillId="2" borderId="13" xfId="0" applyNumberFormat="1" applyFont="1" applyFill="1" applyBorder="1" applyAlignment="1">
      <alignment horizontal="center" vertical="center" wrapText="1"/>
    </xf>
    <xf numFmtId="4" fontId="19" fillId="2" borderId="14" xfId="0" applyNumberFormat="1" applyFont="1" applyFill="1" applyBorder="1" applyAlignment="1">
      <alignment horizontal="center" vertical="center" wrapText="1"/>
    </xf>
    <xf numFmtId="4" fontId="19" fillId="2" borderId="15" xfId="0" applyNumberFormat="1" applyFont="1" applyFill="1" applyBorder="1" applyAlignment="1">
      <alignment horizontal="center" vertical="center" wrapText="1"/>
    </xf>
    <xf numFmtId="4" fontId="19" fillId="2" borderId="53" xfId="0" applyNumberFormat="1" applyFont="1" applyFill="1" applyBorder="1" applyAlignment="1">
      <alignment horizontal="center" vertical="center" wrapText="1"/>
    </xf>
    <xf numFmtId="4" fontId="19" fillId="2" borderId="54" xfId="0" applyNumberFormat="1" applyFont="1" applyFill="1" applyBorder="1" applyAlignment="1">
      <alignment horizontal="center" vertical="center" wrapText="1"/>
    </xf>
    <xf numFmtId="4" fontId="15" fillId="3" borderId="16" xfId="0" applyNumberFormat="1" applyFont="1" applyFill="1" applyBorder="1" applyAlignment="1">
      <alignment horizontal="center" vertical="center" wrapText="1"/>
    </xf>
    <xf numFmtId="4" fontId="15" fillId="2" borderId="17" xfId="0" applyNumberFormat="1" applyFont="1" applyFill="1" applyBorder="1" applyAlignment="1">
      <alignment horizontal="center" vertical="center" wrapText="1"/>
    </xf>
    <xf numFmtId="4" fontId="15" fillId="2" borderId="18" xfId="0" applyNumberFormat="1" applyFont="1" applyFill="1" applyBorder="1" applyAlignment="1">
      <alignment horizontal="center" vertical="center" wrapText="1"/>
    </xf>
    <xf numFmtId="4" fontId="15" fillId="2" borderId="16" xfId="0" applyNumberFormat="1" applyFont="1" applyFill="1" applyBorder="1" applyAlignment="1">
      <alignment horizontal="center" vertical="center" wrapText="1"/>
    </xf>
    <xf numFmtId="4" fontId="15" fillId="2" borderId="26" xfId="0" applyNumberFormat="1" applyFont="1" applyFill="1" applyBorder="1" applyAlignment="1">
      <alignment horizontal="center" vertical="center" wrapText="1"/>
    </xf>
    <xf numFmtId="4" fontId="15" fillId="2" borderId="57" xfId="0" applyNumberFormat="1" applyFont="1" applyFill="1" applyBorder="1" applyAlignment="1">
      <alignment horizontal="center" vertical="center" wrapText="1"/>
    </xf>
    <xf numFmtId="4" fontId="15" fillId="3" borderId="18" xfId="0" applyNumberFormat="1" applyFont="1" applyFill="1" applyBorder="1" applyAlignment="1">
      <alignment horizontal="center" vertical="center" wrapText="1"/>
    </xf>
    <xf numFmtId="4" fontId="15" fillId="3" borderId="2" xfId="0" applyNumberFormat="1" applyFont="1" applyFill="1" applyBorder="1" applyAlignment="1">
      <alignment horizontal="center" vertical="center" wrapText="1"/>
    </xf>
    <xf numFmtId="4" fontId="15" fillId="3" borderId="17" xfId="0" applyNumberFormat="1" applyFont="1" applyFill="1" applyBorder="1" applyAlignment="1">
      <alignment horizontal="center" vertical="center" wrapText="1"/>
    </xf>
    <xf numFmtId="4" fontId="15" fillId="3" borderId="26" xfId="0" applyNumberFormat="1" applyFont="1" applyFill="1" applyBorder="1" applyAlignment="1">
      <alignment horizontal="center" vertical="center" wrapText="1"/>
    </xf>
    <xf numFmtId="4" fontId="15" fillId="3" borderId="57" xfId="0" applyNumberFormat="1" applyFont="1" applyFill="1" applyBorder="1" applyAlignment="1">
      <alignment horizontal="center" vertical="center" wrapText="1"/>
    </xf>
    <xf numFmtId="4" fontId="25" fillId="2" borderId="3" xfId="0" applyNumberFormat="1" applyFont="1" applyFill="1" applyBorder="1" applyAlignment="1">
      <alignment horizontal="center" vertical="center"/>
    </xf>
    <xf numFmtId="4" fontId="15" fillId="3" borderId="20" xfId="0" applyNumberFormat="1" applyFont="1" applyFill="1" applyBorder="1" applyAlignment="1">
      <alignment horizontal="center" vertical="center" wrapText="1"/>
    </xf>
    <xf numFmtId="4" fontId="15" fillId="3" borderId="21" xfId="0" applyNumberFormat="1" applyFont="1" applyFill="1" applyBorder="1" applyAlignment="1">
      <alignment horizontal="center" vertical="center" wrapText="1"/>
    </xf>
    <xf numFmtId="4" fontId="15" fillId="3" borderId="19" xfId="0" applyNumberFormat="1" applyFont="1" applyFill="1" applyBorder="1" applyAlignment="1">
      <alignment horizontal="center" vertical="center" wrapText="1"/>
    </xf>
    <xf numFmtId="4" fontId="15" fillId="3" borderId="28" xfId="0" applyNumberFormat="1" applyFont="1" applyFill="1" applyBorder="1" applyAlignment="1">
      <alignment horizontal="center" vertical="center" wrapText="1"/>
    </xf>
    <xf numFmtId="4" fontId="15" fillId="3" borderId="61" xfId="0" applyNumberFormat="1" applyFont="1" applyFill="1" applyBorder="1" applyAlignment="1">
      <alignment horizontal="center" vertical="center" wrapText="1"/>
    </xf>
    <xf numFmtId="4" fontId="15" fillId="3" borderId="3" xfId="0" applyNumberFormat="1" applyFont="1" applyFill="1" applyBorder="1" applyAlignment="1">
      <alignment horizontal="center" vertical="center" wrapText="1"/>
    </xf>
    <xf numFmtId="4" fontId="25" fillId="2" borderId="3" xfId="0" applyNumberFormat="1" applyFont="1" applyFill="1" applyBorder="1" applyAlignment="1">
      <alignment horizontal="center" vertical="center" wrapText="1"/>
    </xf>
    <xf numFmtId="4" fontId="15" fillId="2" borderId="60" xfId="0" applyNumberFormat="1" applyFont="1" applyFill="1" applyBorder="1" applyAlignment="1">
      <alignment horizontal="center" vertical="center" wrapText="1"/>
    </xf>
    <xf numFmtId="4" fontId="15" fillId="2" borderId="3" xfId="0" applyNumberFormat="1" applyFont="1" applyFill="1" applyBorder="1" applyAlignment="1">
      <alignment horizontal="center" vertical="center" wrapText="1"/>
    </xf>
    <xf numFmtId="4" fontId="25" fillId="0" borderId="16" xfId="0" applyNumberFormat="1" applyFont="1" applyBorder="1" applyAlignment="1">
      <alignment horizontal="center" vertical="center" wrapText="1"/>
    </xf>
    <xf numFmtId="4" fontId="25" fillId="0" borderId="17" xfId="0" applyNumberFormat="1" applyFont="1" applyBorder="1" applyAlignment="1">
      <alignment horizontal="center" vertical="center" wrapText="1"/>
    </xf>
    <xf numFmtId="4" fontId="25" fillId="0" borderId="18" xfId="0" applyNumberFormat="1" applyFont="1" applyBorder="1" applyAlignment="1">
      <alignment horizontal="center" vertical="center" wrapText="1"/>
    </xf>
    <xf numFmtId="4" fontId="25" fillId="0" borderId="26" xfId="0" applyNumberFormat="1" applyFont="1" applyBorder="1" applyAlignment="1">
      <alignment horizontal="center" vertical="center" wrapText="1"/>
    </xf>
    <xf numFmtId="4" fontId="25" fillId="0" borderId="57" xfId="0" applyNumberFormat="1" applyFont="1" applyBorder="1" applyAlignment="1">
      <alignment horizontal="center" vertical="center" wrapText="1"/>
    </xf>
    <xf numFmtId="4" fontId="25" fillId="0" borderId="2" xfId="0" applyNumberFormat="1" applyFont="1" applyBorder="1" applyAlignment="1">
      <alignment horizontal="center" vertical="center" wrapText="1"/>
    </xf>
    <xf numFmtId="4" fontId="30" fillId="2" borderId="3" xfId="0" applyNumberFormat="1" applyFont="1" applyFill="1" applyBorder="1" applyAlignment="1">
      <alignment horizontal="center" vertical="center"/>
    </xf>
    <xf numFmtId="4" fontId="30" fillId="0" borderId="19" xfId="0" applyNumberFormat="1" applyFont="1" applyBorder="1" applyAlignment="1">
      <alignment horizontal="center" vertical="center" wrapText="1"/>
    </xf>
    <xf numFmtId="4" fontId="30" fillId="0" borderId="20" xfId="0" applyNumberFormat="1" applyFont="1" applyBorder="1" applyAlignment="1">
      <alignment horizontal="center" vertical="center" wrapText="1"/>
    </xf>
    <xf numFmtId="4" fontId="30" fillId="0" borderId="21" xfId="0" applyNumberFormat="1" applyFont="1" applyBorder="1" applyAlignment="1">
      <alignment horizontal="center" vertical="center" wrapText="1"/>
    </xf>
    <xf numFmtId="4" fontId="30" fillId="0" borderId="28" xfId="0" applyNumberFormat="1" applyFont="1" applyBorder="1" applyAlignment="1">
      <alignment horizontal="center" vertical="center" wrapText="1"/>
    </xf>
    <xf numFmtId="4" fontId="30" fillId="0" borderId="61" xfId="0" applyNumberFormat="1" applyFont="1" applyBorder="1" applyAlignment="1">
      <alignment horizontal="center" vertical="center" wrapText="1"/>
    </xf>
    <xf numFmtId="4" fontId="30" fillId="0" borderId="3" xfId="0" applyNumberFormat="1" applyFont="1" applyBorder="1" applyAlignment="1">
      <alignment horizontal="center" vertical="center" wrapText="1"/>
    </xf>
    <xf numFmtId="4" fontId="30" fillId="0" borderId="16" xfId="0" applyNumberFormat="1" applyFont="1" applyBorder="1" applyAlignment="1">
      <alignment horizontal="center" vertical="center" wrapText="1"/>
    </xf>
    <xf numFmtId="4" fontId="30" fillId="0" borderId="17" xfId="0" applyNumberFormat="1" applyFont="1" applyBorder="1" applyAlignment="1">
      <alignment horizontal="center" vertical="center" wrapText="1"/>
    </xf>
    <xf numFmtId="4" fontId="30" fillId="0" borderId="18" xfId="0" applyNumberFormat="1" applyFont="1" applyBorder="1" applyAlignment="1">
      <alignment horizontal="center" vertical="center" wrapText="1"/>
    </xf>
    <xf numFmtId="4" fontId="30" fillId="0" borderId="26" xfId="0" applyNumberFormat="1" applyFont="1" applyBorder="1" applyAlignment="1">
      <alignment horizontal="center" vertical="center" wrapText="1"/>
    </xf>
    <xf numFmtId="4" fontId="30" fillId="3" borderId="57" xfId="0" applyNumberFormat="1" applyFont="1" applyFill="1" applyBorder="1" applyAlignment="1">
      <alignment horizontal="center" vertical="center" wrapText="1"/>
    </xf>
    <xf numFmtId="4" fontId="30" fillId="0" borderId="2" xfId="0" applyNumberFormat="1" applyFont="1" applyBorder="1" applyAlignment="1">
      <alignment horizontal="center" vertical="center" wrapText="1"/>
    </xf>
    <xf numFmtId="4" fontId="30" fillId="2" borderId="6" xfId="0" applyNumberFormat="1" applyFont="1" applyFill="1" applyBorder="1" applyAlignment="1">
      <alignment horizontal="center" vertical="center"/>
    </xf>
    <xf numFmtId="4" fontId="30" fillId="2" borderId="29" xfId="0" applyNumberFormat="1" applyFont="1" applyFill="1" applyBorder="1" applyAlignment="1">
      <alignment horizontal="right" wrapText="1"/>
    </xf>
    <xf numFmtId="4" fontId="30" fillId="2" borderId="6" xfId="0" applyNumberFormat="1" applyFont="1" applyFill="1" applyBorder="1" applyAlignment="1">
      <alignment horizontal="center" vertical="center" wrapText="1"/>
    </xf>
    <xf numFmtId="4" fontId="30" fillId="2" borderId="82" xfId="0" applyNumberFormat="1" applyFont="1" applyFill="1" applyBorder="1" applyAlignment="1">
      <alignment horizontal="center" vertical="center" wrapText="1"/>
    </xf>
    <xf numFmtId="4" fontId="30" fillId="0" borderId="37" xfId="0" applyNumberFormat="1" applyFont="1" applyBorder="1" applyAlignment="1">
      <alignment horizontal="center" vertical="center" wrapText="1"/>
    </xf>
    <xf numFmtId="4" fontId="30" fillId="0" borderId="30" xfId="0" applyNumberFormat="1" applyFont="1" applyBorder="1" applyAlignment="1">
      <alignment horizontal="center" vertical="center" wrapText="1"/>
    </xf>
    <xf numFmtId="4" fontId="30" fillId="0" borderId="31" xfId="0" applyNumberFormat="1" applyFont="1" applyBorder="1" applyAlignment="1">
      <alignment horizontal="center" vertical="center" wrapText="1"/>
    </xf>
    <xf numFmtId="4" fontId="30" fillId="0" borderId="29" xfId="0" applyNumberFormat="1" applyFont="1" applyBorder="1" applyAlignment="1">
      <alignment horizontal="center" vertical="center" wrapText="1"/>
    </xf>
    <xf numFmtId="4" fontId="30" fillId="0" borderId="83" xfId="0" applyNumberFormat="1" applyFont="1" applyBorder="1" applyAlignment="1">
      <alignment horizontal="center" vertical="center" wrapText="1"/>
    </xf>
    <xf numFmtId="4" fontId="30" fillId="0" borderId="6" xfId="0" applyNumberFormat="1" applyFont="1" applyBorder="1" applyAlignment="1">
      <alignment horizontal="center" vertical="center" wrapText="1"/>
    </xf>
    <xf numFmtId="4" fontId="29" fillId="2" borderId="3" xfId="0" applyNumberFormat="1" applyFont="1" applyFill="1" applyBorder="1" applyAlignment="1" applyProtection="1">
      <alignment horizontal="center" vertical="center"/>
      <protection hidden="1"/>
    </xf>
    <xf numFmtId="4" fontId="29" fillId="2" borderId="28" xfId="0" applyNumberFormat="1" applyFont="1" applyFill="1" applyBorder="1" applyAlignment="1">
      <alignment horizontal="left" wrapText="1"/>
    </xf>
    <xf numFmtId="4" fontId="29" fillId="2" borderId="3" xfId="0" applyNumberFormat="1" applyFont="1" applyFill="1" applyBorder="1" applyAlignment="1">
      <alignment horizontal="center" vertical="center" wrapText="1"/>
    </xf>
    <xf numFmtId="4" fontId="29" fillId="2" borderId="60" xfId="0" applyNumberFormat="1" applyFont="1" applyFill="1" applyBorder="1" applyAlignment="1">
      <alignment horizontal="center" vertical="center" wrapText="1"/>
    </xf>
    <xf numFmtId="4" fontId="29" fillId="0" borderId="19" xfId="0" applyNumberFormat="1" applyFont="1" applyBorder="1" applyAlignment="1">
      <alignment horizontal="center" vertical="center" wrapText="1"/>
    </xf>
    <xf numFmtId="4" fontId="29" fillId="0" borderId="20" xfId="0" applyNumberFormat="1" applyFont="1" applyBorder="1" applyAlignment="1">
      <alignment horizontal="center" vertical="center" wrapText="1"/>
    </xf>
    <xf numFmtId="4" fontId="29" fillId="0" borderId="21" xfId="0" applyNumberFormat="1" applyFont="1" applyBorder="1" applyAlignment="1">
      <alignment horizontal="center" vertical="center" wrapText="1"/>
    </xf>
    <xf numFmtId="4" fontId="29" fillId="0" borderId="28" xfId="0" applyNumberFormat="1" applyFont="1" applyBorder="1" applyAlignment="1">
      <alignment horizontal="center" vertical="center" wrapText="1"/>
    </xf>
    <xf numFmtId="4" fontId="29" fillId="0" borderId="61" xfId="0" applyNumberFormat="1" applyFont="1" applyBorder="1" applyAlignment="1">
      <alignment horizontal="center" vertical="center" wrapText="1"/>
    </xf>
    <xf numFmtId="4" fontId="29" fillId="0" borderId="3" xfId="0" applyNumberFormat="1" applyFont="1" applyBorder="1" applyAlignment="1">
      <alignment horizontal="center" vertical="center" wrapText="1"/>
    </xf>
    <xf numFmtId="0" fontId="2" fillId="0" borderId="0" xfId="0" applyFont="1" applyAlignment="1">
      <alignment wrapText="1"/>
    </xf>
    <xf numFmtId="4" fontId="10" fillId="2" borderId="5" xfId="0" applyNumberFormat="1" applyFont="1" applyFill="1" applyBorder="1" applyAlignment="1" applyProtection="1">
      <alignment horizontal="center" vertical="center"/>
      <protection hidden="1"/>
    </xf>
    <xf numFmtId="4" fontId="10" fillId="2" borderId="25" xfId="0" applyNumberFormat="1" applyFont="1" applyFill="1" applyBorder="1" applyAlignment="1">
      <alignment horizontal="right" vertical="center" wrapText="1"/>
    </xf>
    <xf numFmtId="4" fontId="10" fillId="2" borderId="5" xfId="0" applyNumberFormat="1" applyFont="1" applyFill="1" applyBorder="1" applyAlignment="1">
      <alignment horizontal="center" vertical="center" wrapText="1"/>
    </xf>
    <xf numFmtId="4" fontId="10" fillId="2" borderId="50" xfId="0" applyNumberFormat="1" applyFont="1" applyFill="1" applyBorder="1" applyAlignment="1">
      <alignment horizontal="center" vertical="center" wrapText="1"/>
    </xf>
    <xf numFmtId="4" fontId="10" fillId="0" borderId="35" xfId="0" applyNumberFormat="1" applyFont="1" applyBorder="1" applyAlignment="1">
      <alignment horizontal="center" vertical="center" wrapText="1"/>
    </xf>
    <xf numFmtId="4" fontId="10" fillId="0" borderId="36" xfId="0" applyNumberFormat="1" applyFont="1" applyBorder="1" applyAlignment="1">
      <alignment horizontal="center" vertical="center" wrapText="1"/>
    </xf>
    <xf numFmtId="4" fontId="10" fillId="0" borderId="27" xfId="0" applyNumberFormat="1" applyFont="1" applyBorder="1" applyAlignment="1">
      <alignment horizontal="center" vertical="center" wrapText="1"/>
    </xf>
    <xf numFmtId="4" fontId="10" fillId="0" borderId="25" xfId="0" applyNumberFormat="1" applyFont="1" applyBorder="1" applyAlignment="1">
      <alignment horizontal="center" vertical="center" wrapText="1"/>
    </xf>
    <xf numFmtId="4" fontId="10" fillId="0" borderId="51" xfId="0" applyNumberFormat="1" applyFont="1" applyBorder="1" applyAlignment="1">
      <alignment horizontal="center" vertical="center" wrapText="1"/>
    </xf>
    <xf numFmtId="4" fontId="10" fillId="0" borderId="5" xfId="0" applyNumberFormat="1" applyFont="1" applyBorder="1" applyAlignment="1">
      <alignment horizontal="center" vertical="center" wrapText="1"/>
    </xf>
    <xf numFmtId="4" fontId="15" fillId="2" borderId="5" xfId="0" applyNumberFormat="1" applyFont="1" applyFill="1" applyBorder="1" applyAlignment="1" applyProtection="1">
      <alignment horizontal="center" vertical="center"/>
      <protection hidden="1"/>
    </xf>
    <xf numFmtId="4" fontId="15" fillId="2" borderId="25" xfId="0" applyNumberFormat="1" applyFont="1" applyFill="1" applyBorder="1" applyAlignment="1">
      <alignment horizontal="right" vertical="center" wrapText="1"/>
    </xf>
    <xf numFmtId="4" fontId="10" fillId="2" borderId="2" xfId="0" applyNumberFormat="1" applyFont="1" applyFill="1" applyBorder="1" applyAlignment="1">
      <alignment horizontal="center" vertical="center"/>
    </xf>
    <xf numFmtId="4" fontId="10" fillId="2" borderId="26" xfId="0" applyNumberFormat="1" applyFont="1" applyFill="1" applyBorder="1" applyAlignment="1">
      <alignment horizontal="right" wrapText="1"/>
    </xf>
    <xf numFmtId="4" fontId="10" fillId="2" borderId="3" xfId="0" applyNumberFormat="1" applyFont="1" applyFill="1" applyBorder="1" applyAlignment="1">
      <alignment horizontal="center" vertical="center"/>
    </xf>
    <xf numFmtId="4" fontId="10" fillId="2" borderId="28" xfId="0" applyNumberFormat="1" applyFont="1" applyFill="1" applyBorder="1" applyAlignment="1">
      <alignment horizontal="right" wrapText="1"/>
    </xf>
    <xf numFmtId="4" fontId="10" fillId="2" borderId="58" xfId="0" applyNumberFormat="1" applyFont="1" applyFill="1" applyBorder="1" applyAlignment="1">
      <alignment horizontal="center" vertical="center" wrapText="1"/>
    </xf>
    <xf numFmtId="4" fontId="10" fillId="0" borderId="61" xfId="0" applyNumberFormat="1" applyFont="1" applyBorder="1" applyAlignment="1">
      <alignment horizontal="center" vertical="center" wrapText="1"/>
    </xf>
    <xf numFmtId="4" fontId="10" fillId="0" borderId="19" xfId="0" applyNumberFormat="1" applyFont="1" applyBorder="1" applyAlignment="1">
      <alignment horizontal="center" vertical="center" wrapText="1"/>
    </xf>
    <xf numFmtId="4" fontId="10" fillId="0" borderId="20" xfId="0" applyNumberFormat="1" applyFont="1" applyBorder="1" applyAlignment="1">
      <alignment horizontal="center" vertical="center" wrapText="1"/>
    </xf>
    <xf numFmtId="4" fontId="10" fillId="0" borderId="21" xfId="0" applyNumberFormat="1" applyFont="1" applyBorder="1" applyAlignment="1">
      <alignment horizontal="center" vertical="center" wrapText="1"/>
    </xf>
    <xf numFmtId="4" fontId="10" fillId="0" borderId="28" xfId="0" applyNumberFormat="1" applyFont="1" applyBorder="1" applyAlignment="1">
      <alignment horizontal="center" vertical="center" wrapText="1"/>
    </xf>
    <xf numFmtId="4" fontId="10" fillId="0" borderId="3" xfId="0" applyNumberFormat="1" applyFont="1" applyBorder="1" applyAlignment="1">
      <alignment horizontal="center" vertical="center" wrapText="1"/>
    </xf>
    <xf numFmtId="165" fontId="29" fillId="2" borderId="42" xfId="0" applyNumberFormat="1" applyFont="1" applyFill="1" applyBorder="1" applyAlignment="1" applyProtection="1">
      <alignment horizontal="center" vertical="center"/>
      <protection hidden="1"/>
    </xf>
    <xf numFmtId="4" fontId="29" fillId="2" borderId="55" xfId="0" applyNumberFormat="1" applyFont="1" applyFill="1" applyBorder="1" applyAlignment="1">
      <alignment horizontal="left" vertical="center" wrapText="1"/>
    </xf>
    <xf numFmtId="165" fontId="29" fillId="2" borderId="2" xfId="0" applyNumberFormat="1" applyFont="1" applyFill="1" applyBorder="1" applyAlignment="1">
      <alignment horizontal="center" vertical="center" wrapText="1"/>
    </xf>
    <xf numFmtId="4" fontId="29" fillId="2" borderId="56" xfId="0" applyNumberFormat="1" applyFont="1" applyFill="1" applyBorder="1" applyAlignment="1">
      <alignment horizontal="center" vertical="center" wrapText="1"/>
    </xf>
    <xf numFmtId="4" fontId="29" fillId="2" borderId="16" xfId="0" applyNumberFormat="1" applyFont="1" applyFill="1" applyBorder="1" applyAlignment="1">
      <alignment horizontal="center" vertical="center" wrapText="1"/>
    </xf>
    <xf numFmtId="4" fontId="29" fillId="2" borderId="17" xfId="0" applyNumberFormat="1" applyFont="1" applyFill="1" applyBorder="1" applyAlignment="1">
      <alignment horizontal="center" vertical="center" wrapText="1"/>
    </xf>
    <xf numFmtId="4" fontId="29" fillId="2" borderId="18" xfId="0" applyNumberFormat="1" applyFont="1" applyFill="1" applyBorder="1" applyAlignment="1">
      <alignment horizontal="center" vertical="center" wrapText="1"/>
    </xf>
    <xf numFmtId="4" fontId="29" fillId="2" borderId="2" xfId="0" applyNumberFormat="1" applyFont="1" applyFill="1" applyBorder="1" applyAlignment="1">
      <alignment horizontal="center" vertical="center" wrapText="1"/>
    </xf>
    <xf numFmtId="4" fontId="29" fillId="2" borderId="26" xfId="0" applyNumberFormat="1" applyFont="1" applyFill="1" applyBorder="1" applyAlignment="1">
      <alignment horizontal="center" vertical="center" wrapText="1"/>
    </xf>
    <xf numFmtId="4" fontId="29" fillId="2" borderId="57" xfId="0" applyNumberFormat="1" applyFont="1" applyFill="1" applyBorder="1" applyAlignment="1">
      <alignment horizontal="center" vertical="center" wrapText="1"/>
    </xf>
    <xf numFmtId="165" fontId="10" fillId="0" borderId="2" xfId="0" applyNumberFormat="1" applyFont="1" applyBorder="1" applyAlignment="1">
      <alignment horizontal="center" vertical="center" wrapText="1"/>
    </xf>
    <xf numFmtId="165" fontId="29" fillId="2" borderId="4" xfId="0" applyNumberFormat="1" applyFont="1" applyFill="1" applyBorder="1" applyAlignment="1">
      <alignment horizontal="center" vertical="center" wrapText="1"/>
    </xf>
    <xf numFmtId="165" fontId="29" fillId="3" borderId="4" xfId="0" applyNumberFormat="1" applyFont="1" applyFill="1" applyBorder="1" applyAlignment="1">
      <alignment horizontal="center" vertical="center" wrapText="1"/>
    </xf>
    <xf numFmtId="165" fontId="10" fillId="0" borderId="3" xfId="0" applyNumberFormat="1" applyFont="1" applyBorder="1" applyAlignment="1">
      <alignment horizontal="center" vertical="center" wrapText="1"/>
    </xf>
    <xf numFmtId="165" fontId="15" fillId="0" borderId="2" xfId="0" applyNumberFormat="1" applyFont="1" applyBorder="1" applyAlignment="1">
      <alignment horizontal="center" vertical="center" wrapText="1"/>
    </xf>
    <xf numFmtId="165" fontId="10" fillId="3" borderId="2" xfId="0" applyNumberFormat="1" applyFont="1" applyFill="1" applyBorder="1" applyAlignment="1">
      <alignment horizontal="center" vertical="center" wrapText="1"/>
    </xf>
    <xf numFmtId="165" fontId="10" fillId="3" borderId="3" xfId="0" applyNumberFormat="1" applyFont="1" applyFill="1" applyBorder="1" applyAlignment="1">
      <alignment horizontal="center" vertical="center" wrapText="1"/>
    </xf>
    <xf numFmtId="4" fontId="25" fillId="2" borderId="6" xfId="0" applyNumberFormat="1" applyFont="1" applyFill="1" applyBorder="1" applyAlignment="1">
      <alignment horizontal="center" vertical="center"/>
    </xf>
    <xf numFmtId="165" fontId="10" fillId="0" borderId="6" xfId="0" applyNumberFormat="1" applyFont="1" applyBorder="1" applyAlignment="1">
      <alignment horizontal="center" vertical="center" wrapText="1"/>
    </xf>
    <xf numFmtId="4" fontId="10" fillId="2" borderId="82" xfId="0" applyNumberFormat="1" applyFont="1" applyFill="1" applyBorder="1" applyAlignment="1">
      <alignment horizontal="center" vertical="center" wrapText="1"/>
    </xf>
    <xf numFmtId="4" fontId="10" fillId="2" borderId="37"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31" xfId="0" applyNumberFormat="1" applyFont="1" applyFill="1" applyBorder="1" applyAlignment="1">
      <alignment horizontal="center" vertical="center" wrapText="1"/>
    </xf>
    <xf numFmtId="4" fontId="10" fillId="2" borderId="6" xfId="0" applyNumberFormat="1" applyFont="1" applyFill="1" applyBorder="1" applyAlignment="1">
      <alignment horizontal="center" vertical="center" wrapText="1"/>
    </xf>
    <xf numFmtId="4" fontId="10" fillId="2" borderId="29" xfId="0" applyNumberFormat="1" applyFont="1" applyFill="1" applyBorder="1" applyAlignment="1">
      <alignment horizontal="center" vertical="center" wrapText="1"/>
    </xf>
    <xf numFmtId="4" fontId="10" fillId="2" borderId="83" xfId="0" applyNumberFormat="1" applyFont="1" applyFill="1" applyBorder="1" applyAlignment="1">
      <alignment horizontal="center" vertical="center" wrapText="1"/>
    </xf>
    <xf numFmtId="4" fontId="19" fillId="2" borderId="3" xfId="0" applyNumberFormat="1" applyFont="1" applyFill="1" applyBorder="1" applyAlignment="1" applyProtection="1">
      <alignment horizontal="center" vertical="center"/>
      <protection hidden="1"/>
    </xf>
    <xf numFmtId="165" fontId="29" fillId="0" borderId="3" xfId="0" applyNumberFormat="1" applyFont="1" applyBorder="1" applyAlignment="1">
      <alignment horizontal="center" vertical="center" wrapText="1"/>
    </xf>
    <xf numFmtId="4" fontId="29" fillId="2" borderId="19" xfId="0" applyNumberFormat="1" applyFont="1" applyFill="1" applyBorder="1" applyAlignment="1">
      <alignment horizontal="center" vertical="center" wrapText="1"/>
    </xf>
    <xf numFmtId="4" fontId="29" fillId="2" borderId="20" xfId="0" applyNumberFormat="1" applyFont="1" applyFill="1" applyBorder="1" applyAlignment="1">
      <alignment horizontal="center" vertical="center" wrapText="1"/>
    </xf>
    <xf numFmtId="4" fontId="29" fillId="2" borderId="21" xfId="0" applyNumberFormat="1" applyFont="1" applyFill="1" applyBorder="1" applyAlignment="1">
      <alignment horizontal="center" vertical="center" wrapText="1"/>
    </xf>
    <xf numFmtId="4" fontId="29" fillId="2" borderId="28" xfId="0" applyNumberFormat="1" applyFont="1" applyFill="1" applyBorder="1" applyAlignment="1">
      <alignment horizontal="center" vertical="center" wrapText="1"/>
    </xf>
    <xf numFmtId="4" fontId="29" fillId="2" borderId="61" xfId="0" applyNumberFormat="1" applyFont="1" applyFill="1" applyBorder="1" applyAlignment="1">
      <alignment horizontal="center" vertical="center" wrapText="1"/>
    </xf>
    <xf numFmtId="4" fontId="25" fillId="2" borderId="5" xfId="0" applyNumberFormat="1" applyFont="1" applyFill="1" applyBorder="1" applyAlignment="1" applyProtection="1">
      <alignment horizontal="center" vertical="center"/>
      <protection hidden="1"/>
    </xf>
    <xf numFmtId="4" fontId="30" fillId="2" borderId="25" xfId="0" applyNumberFormat="1" applyFont="1" applyFill="1" applyBorder="1" applyAlignment="1">
      <alignment horizontal="right" vertical="center" wrapText="1"/>
    </xf>
    <xf numFmtId="165" fontId="10" fillId="0" borderId="5" xfId="0" applyNumberFormat="1" applyFont="1" applyBorder="1" applyAlignment="1">
      <alignment horizontal="center" vertical="center" wrapText="1"/>
    </xf>
    <xf numFmtId="4" fontId="10" fillId="2" borderId="35" xfId="0" applyNumberFormat="1" applyFont="1" applyFill="1" applyBorder="1" applyAlignment="1">
      <alignment horizontal="center" vertical="center" wrapText="1"/>
    </xf>
    <xf numFmtId="4" fontId="10" fillId="2" borderId="36" xfId="0" applyNumberFormat="1" applyFont="1" applyFill="1" applyBorder="1" applyAlignment="1">
      <alignment horizontal="center" vertical="center" wrapText="1"/>
    </xf>
    <xf numFmtId="4" fontId="10" fillId="2" borderId="27" xfId="0" applyNumberFormat="1" applyFont="1" applyFill="1" applyBorder="1" applyAlignment="1">
      <alignment horizontal="center" vertical="center" wrapText="1"/>
    </xf>
    <xf numFmtId="4" fontId="10" fillId="2" borderId="25" xfId="0" applyNumberFormat="1" applyFont="1" applyFill="1" applyBorder="1" applyAlignment="1">
      <alignment horizontal="center" vertical="center" wrapText="1"/>
    </xf>
    <xf numFmtId="4" fontId="10" fillId="2" borderId="51" xfId="0" applyNumberFormat="1" applyFont="1" applyFill="1" applyBorder="1" applyAlignment="1">
      <alignment horizontal="center" vertical="center" wrapText="1"/>
    </xf>
    <xf numFmtId="4" fontId="25" fillId="2" borderId="25" xfId="0" applyNumberFormat="1" applyFont="1" applyFill="1" applyBorder="1" applyAlignment="1">
      <alignment horizontal="right" vertical="center" wrapText="1"/>
    </xf>
    <xf numFmtId="4" fontId="30" fillId="2" borderId="28" xfId="0" applyNumberFormat="1" applyFont="1" applyFill="1" applyBorder="1" applyAlignment="1">
      <alignment horizontal="right" vertical="center" wrapText="1"/>
    </xf>
    <xf numFmtId="0" fontId="10" fillId="2" borderId="25" xfId="0" applyFont="1" applyFill="1" applyBorder="1" applyAlignment="1" applyProtection="1">
      <alignment horizontal="center" vertical="center"/>
      <protection hidden="1"/>
    </xf>
    <xf numFmtId="0" fontId="10" fillId="3" borderId="4" xfId="0" applyFont="1" applyFill="1" applyBorder="1" applyAlignment="1" applyProtection="1">
      <alignment horizontal="left" vertical="center" wrapText="1"/>
      <protection hidden="1"/>
    </xf>
    <xf numFmtId="2" fontId="29" fillId="2" borderId="4" xfId="0" applyNumberFormat="1" applyFont="1" applyFill="1" applyBorder="1" applyAlignment="1">
      <alignment horizontal="center" vertical="center" wrapText="1"/>
    </xf>
    <xf numFmtId="2" fontId="29" fillId="2" borderId="56" xfId="0" applyNumberFormat="1" applyFont="1" applyFill="1" applyBorder="1" applyAlignment="1">
      <alignment horizontal="center" vertical="center" wrapText="1"/>
    </xf>
    <xf numFmtId="2" fontId="29" fillId="2" borderId="84" xfId="0" applyNumberFormat="1" applyFont="1" applyFill="1" applyBorder="1" applyAlignment="1" applyProtection="1">
      <alignment horizontal="center" vertical="center" wrapText="1"/>
      <protection hidden="1"/>
    </xf>
    <xf numFmtId="2" fontId="29" fillId="2" borderId="2" xfId="0" applyNumberFormat="1" applyFont="1" applyFill="1" applyBorder="1" applyAlignment="1">
      <alignment horizontal="center" vertical="center" wrapText="1"/>
    </xf>
    <xf numFmtId="2" fontId="29" fillId="2" borderId="85" xfId="0" applyNumberFormat="1" applyFont="1" applyFill="1" applyBorder="1" applyAlignment="1" applyProtection="1">
      <alignment horizontal="center" vertical="center" wrapText="1"/>
      <protection hidden="1"/>
    </xf>
    <xf numFmtId="2" fontId="29" fillId="2" borderId="5" xfId="0" applyNumberFormat="1" applyFont="1" applyFill="1" applyBorder="1" applyAlignment="1" applyProtection="1">
      <alignment horizontal="center" vertical="center" wrapText="1"/>
      <protection hidden="1"/>
    </xf>
    <xf numFmtId="2" fontId="29" fillId="2" borderId="51" xfId="0" applyNumberFormat="1" applyFont="1" applyFill="1" applyBorder="1" applyAlignment="1" applyProtection="1">
      <alignment horizontal="center" vertical="center" wrapText="1"/>
      <protection hidden="1"/>
    </xf>
    <xf numFmtId="2" fontId="29" fillId="2" borderId="27" xfId="0" applyNumberFormat="1" applyFont="1" applyFill="1" applyBorder="1" applyAlignment="1" applyProtection="1">
      <alignment horizontal="center" vertical="center" wrapText="1"/>
      <protection hidden="1"/>
    </xf>
    <xf numFmtId="0" fontId="10" fillId="2" borderId="5" xfId="0" applyFont="1" applyFill="1" applyBorder="1" applyAlignment="1" applyProtection="1">
      <alignment horizontal="left" vertical="center" wrapText="1"/>
      <protection hidden="1"/>
    </xf>
    <xf numFmtId="2" fontId="10" fillId="2" borderId="2" xfId="0" applyNumberFormat="1" applyFont="1" applyFill="1" applyBorder="1" applyAlignment="1">
      <alignment horizontal="center" vertical="center" wrapText="1"/>
    </xf>
    <xf numFmtId="2" fontId="10" fillId="2" borderId="56" xfId="0" applyNumberFormat="1" applyFont="1" applyFill="1" applyBorder="1" applyAlignment="1">
      <alignment horizontal="center" vertical="center" wrapText="1"/>
    </xf>
    <xf numFmtId="2" fontId="15" fillId="0" borderId="84" xfId="0" applyNumberFormat="1" applyFont="1" applyBorder="1" applyAlignment="1" applyProtection="1">
      <alignment horizontal="center" vertical="center" wrapText="1"/>
      <protection hidden="1"/>
    </xf>
    <xf numFmtId="2" fontId="15" fillId="0" borderId="85" xfId="0" applyNumberFormat="1" applyFont="1" applyBorder="1" applyAlignment="1" applyProtection="1">
      <alignment horizontal="center" vertical="center" wrapText="1"/>
      <protection hidden="1"/>
    </xf>
    <xf numFmtId="2" fontId="15" fillId="2" borderId="5" xfId="0" applyNumberFormat="1" applyFont="1" applyFill="1" applyBorder="1" applyAlignment="1" applyProtection="1">
      <alignment horizontal="center" vertical="center" wrapText="1"/>
      <protection hidden="1"/>
    </xf>
    <xf numFmtId="2" fontId="15" fillId="0" borderId="51" xfId="0" applyNumberFormat="1" applyFont="1" applyBorder="1" applyAlignment="1" applyProtection="1">
      <alignment horizontal="center" vertical="center" wrapText="1"/>
      <protection hidden="1"/>
    </xf>
    <xf numFmtId="2" fontId="15" fillId="0" borderId="27" xfId="0" applyNumberFormat="1" applyFont="1" applyBorder="1" applyAlignment="1" applyProtection="1">
      <alignment horizontal="center" vertical="center" wrapText="1"/>
      <protection hidden="1"/>
    </xf>
    <xf numFmtId="0" fontId="15" fillId="2" borderId="86" xfId="0" applyFont="1" applyFill="1" applyBorder="1" applyAlignment="1" applyProtection="1">
      <alignment horizontal="center" vertical="center"/>
      <protection hidden="1"/>
    </xf>
    <xf numFmtId="4" fontId="15" fillId="2" borderId="6" xfId="0" applyNumberFormat="1" applyFont="1" applyFill="1" applyBorder="1" applyAlignment="1">
      <alignment horizontal="right" vertical="center" wrapText="1"/>
    </xf>
    <xf numFmtId="2" fontId="10" fillId="2" borderId="3" xfId="0" applyNumberFormat="1" applyFont="1" applyFill="1" applyBorder="1" applyAlignment="1">
      <alignment horizontal="center" vertical="center" wrapText="1"/>
    </xf>
    <xf numFmtId="2" fontId="10" fillId="2" borderId="60" xfId="0" applyNumberFormat="1" applyFont="1" applyFill="1" applyBorder="1" applyAlignment="1">
      <alignment horizontal="center" vertical="center" wrapText="1"/>
    </xf>
    <xf numFmtId="2" fontId="15" fillId="0" borderId="87" xfId="0" applyNumberFormat="1" applyFont="1" applyBorder="1" applyAlignment="1" applyProtection="1">
      <alignment horizontal="center" vertical="center" wrapText="1"/>
      <protection hidden="1"/>
    </xf>
    <xf numFmtId="2" fontId="15" fillId="2" borderId="58" xfId="0" applyNumberFormat="1" applyFont="1" applyFill="1" applyBorder="1" applyAlignment="1" applyProtection="1">
      <alignment horizontal="center" vertical="center" wrapText="1"/>
      <protection hidden="1"/>
    </xf>
    <xf numFmtId="2" fontId="15" fillId="0" borderId="88" xfId="0" applyNumberFormat="1" applyFont="1" applyBorder="1" applyAlignment="1" applyProtection="1">
      <alignment horizontal="center" vertical="center" wrapText="1"/>
      <protection hidden="1"/>
    </xf>
    <xf numFmtId="2" fontId="15" fillId="0" borderId="89" xfId="0" applyNumberFormat="1" applyFont="1" applyBorder="1" applyAlignment="1" applyProtection="1">
      <alignment horizontal="center" vertical="center" wrapText="1"/>
      <protection hidden="1"/>
    </xf>
    <xf numFmtId="0" fontId="15" fillId="2" borderId="53" xfId="0" applyFont="1" applyFill="1" applyBorder="1" applyAlignment="1" applyProtection="1">
      <alignment horizontal="center" vertical="center"/>
      <protection hidden="1"/>
    </xf>
    <xf numFmtId="0" fontId="15" fillId="3" borderId="53" xfId="0" applyFont="1" applyFill="1" applyBorder="1" applyAlignment="1" applyProtection="1">
      <alignment horizontal="left" vertical="center" wrapText="1"/>
      <protection hidden="1"/>
    </xf>
    <xf numFmtId="2" fontId="19" fillId="2" borderId="4" xfId="0" applyNumberFormat="1" applyFont="1" applyFill="1" applyBorder="1" applyAlignment="1">
      <alignment horizontal="center" vertical="center" wrapText="1"/>
    </xf>
    <xf numFmtId="2" fontId="19" fillId="2" borderId="52" xfId="0" applyNumberFormat="1" applyFont="1" applyFill="1" applyBorder="1" applyAlignment="1">
      <alignment horizontal="center" vertical="center" wrapText="1"/>
    </xf>
    <xf numFmtId="2" fontId="19" fillId="2" borderId="90" xfId="0" applyNumberFormat="1" applyFont="1" applyFill="1" applyBorder="1" applyAlignment="1" applyProtection="1">
      <alignment horizontal="center" vertical="center" wrapText="1"/>
      <protection hidden="1"/>
    </xf>
    <xf numFmtId="2" fontId="19" fillId="2" borderId="91" xfId="0" applyNumberFormat="1" applyFont="1" applyFill="1" applyBorder="1" applyAlignment="1" applyProtection="1">
      <alignment horizontal="center" vertical="center" wrapText="1"/>
      <protection hidden="1"/>
    </xf>
    <xf numFmtId="2" fontId="19" fillId="2" borderId="4" xfId="0" applyNumberFormat="1" applyFont="1" applyFill="1" applyBorder="1" applyAlignment="1" applyProtection="1">
      <alignment horizontal="center" vertical="center" wrapText="1"/>
      <protection hidden="1"/>
    </xf>
    <xf numFmtId="2" fontId="19" fillId="2" borderId="54" xfId="0" applyNumberFormat="1" applyFont="1" applyFill="1" applyBorder="1" applyAlignment="1" applyProtection="1">
      <alignment horizontal="center" vertical="center" wrapText="1"/>
      <protection hidden="1"/>
    </xf>
    <xf numFmtId="2" fontId="19" fillId="2" borderId="15" xfId="0" applyNumberFormat="1" applyFont="1" applyFill="1" applyBorder="1" applyAlignment="1" applyProtection="1">
      <alignment horizontal="center" vertical="center" wrapText="1"/>
      <protection hidden="1"/>
    </xf>
    <xf numFmtId="0" fontId="15" fillId="2" borderId="26" xfId="0" applyFont="1" applyFill="1" applyBorder="1" applyAlignment="1" applyProtection="1">
      <alignment horizontal="center" vertical="center"/>
      <protection hidden="1"/>
    </xf>
    <xf numFmtId="0" fontId="15" fillId="2" borderId="26" xfId="0" applyFont="1" applyFill="1" applyBorder="1" applyAlignment="1" applyProtection="1">
      <alignment horizontal="left" vertical="center" wrapText="1"/>
      <protection hidden="1"/>
    </xf>
    <xf numFmtId="2" fontId="15" fillId="2" borderId="2" xfId="0" applyNumberFormat="1" applyFont="1" applyFill="1" applyBorder="1" applyAlignment="1">
      <alignment horizontal="center" vertical="center" wrapText="1"/>
    </xf>
    <xf numFmtId="2" fontId="15" fillId="2" borderId="56" xfId="0" applyNumberFormat="1" applyFont="1" applyFill="1" applyBorder="1" applyAlignment="1">
      <alignment horizontal="center" vertical="center" wrapText="1"/>
    </xf>
    <xf numFmtId="0" fontId="15" fillId="2" borderId="28" xfId="0" applyFont="1" applyFill="1" applyBorder="1" applyAlignment="1" applyProtection="1">
      <alignment horizontal="center" vertical="center"/>
      <protection hidden="1"/>
    </xf>
    <xf numFmtId="0" fontId="15" fillId="2" borderId="28" xfId="0" applyFont="1" applyFill="1" applyBorder="1" applyAlignment="1" applyProtection="1">
      <alignment horizontal="left" vertical="center" wrapText="1"/>
      <protection hidden="1"/>
    </xf>
    <xf numFmtId="2" fontId="15" fillId="2" borderId="3" xfId="0" applyNumberFormat="1" applyFont="1" applyFill="1" applyBorder="1" applyAlignment="1">
      <alignment horizontal="center" vertical="center" wrapText="1"/>
    </xf>
    <xf numFmtId="2" fontId="15" fillId="2" borderId="60" xfId="0" applyNumberFormat="1" applyFont="1" applyFill="1" applyBorder="1" applyAlignment="1">
      <alignment horizontal="center" vertical="center" wrapText="1"/>
    </xf>
    <xf numFmtId="2" fontId="15" fillId="0" borderId="0" xfId="0" applyNumberFormat="1" applyFont="1" applyAlignment="1" applyProtection="1">
      <alignment horizontal="center" vertical="center" wrapText="1"/>
      <protection hidden="1"/>
    </xf>
    <xf numFmtId="0" fontId="15" fillId="2" borderId="29" xfId="0" applyFont="1" applyFill="1" applyBorder="1" applyAlignment="1" applyProtection="1">
      <alignment horizontal="center" vertical="center"/>
      <protection hidden="1"/>
    </xf>
    <xf numFmtId="0" fontId="15" fillId="2" borderId="6" xfId="0" applyFont="1" applyFill="1" applyBorder="1" applyAlignment="1" applyProtection="1">
      <alignment horizontal="left" vertical="center" wrapText="1"/>
      <protection hidden="1"/>
    </xf>
    <xf numFmtId="0" fontId="15" fillId="2" borderId="25" xfId="0" applyFont="1" applyFill="1" applyBorder="1" applyAlignment="1" applyProtection="1">
      <alignment horizontal="center" vertical="center"/>
      <protection hidden="1"/>
    </xf>
    <xf numFmtId="0" fontId="10" fillId="3" borderId="25" xfId="0" applyFont="1" applyFill="1" applyBorder="1" applyAlignment="1" applyProtection="1">
      <alignment horizontal="left" vertical="center" wrapText="1"/>
      <protection hidden="1"/>
    </xf>
    <xf numFmtId="0" fontId="15" fillId="2" borderId="38" xfId="0" applyFont="1" applyFill="1" applyBorder="1" applyAlignment="1" applyProtection="1">
      <alignment horizontal="center" vertical="center"/>
      <protection hidden="1"/>
    </xf>
    <xf numFmtId="0" fontId="10" fillId="3" borderId="1" xfId="0" applyFont="1" applyFill="1" applyBorder="1" applyAlignment="1" applyProtection="1">
      <alignment horizontal="left" vertical="center" wrapText="1"/>
      <protection hidden="1"/>
    </xf>
    <xf numFmtId="2" fontId="15" fillId="2" borderId="1" xfId="0" applyNumberFormat="1" applyFont="1" applyFill="1" applyBorder="1" applyAlignment="1">
      <alignment horizontal="center" vertical="center" wrapText="1"/>
    </xf>
    <xf numFmtId="2" fontId="15" fillId="2" borderId="39" xfId="0" applyNumberFormat="1" applyFont="1" applyFill="1" applyBorder="1" applyAlignment="1">
      <alignment horizontal="center" vertical="center" wrapText="1"/>
    </xf>
    <xf numFmtId="2" fontId="15" fillId="0" borderId="92" xfId="0" applyNumberFormat="1" applyFont="1" applyBorder="1" applyAlignment="1" applyProtection="1">
      <alignment horizontal="center" vertical="center" wrapText="1"/>
      <protection hidden="1"/>
    </xf>
    <xf numFmtId="2" fontId="15" fillId="0" borderId="93" xfId="0" applyNumberFormat="1" applyFont="1" applyBorder="1" applyAlignment="1" applyProtection="1">
      <alignment horizontal="center" vertical="center" wrapText="1"/>
      <protection hidden="1"/>
    </xf>
    <xf numFmtId="2" fontId="15" fillId="2" borderId="1" xfId="0" applyNumberFormat="1" applyFont="1" applyFill="1" applyBorder="1" applyAlignment="1" applyProtection="1">
      <alignment horizontal="center" vertical="center" wrapText="1"/>
      <protection hidden="1"/>
    </xf>
    <xf numFmtId="2" fontId="15" fillId="0" borderId="41" xfId="0" applyNumberFormat="1" applyFont="1" applyBorder="1" applyAlignment="1" applyProtection="1">
      <alignment horizontal="center" vertical="center" wrapText="1"/>
      <protection hidden="1"/>
    </xf>
    <xf numFmtId="2" fontId="15" fillId="0" borderId="9" xfId="0" applyNumberFormat="1" applyFont="1" applyBorder="1" applyAlignment="1" applyProtection="1">
      <alignment horizontal="center" vertical="center" wrapText="1"/>
      <protection hidden="1"/>
    </xf>
    <xf numFmtId="4" fontId="15" fillId="2" borderId="26" xfId="0" applyNumberFormat="1" applyFont="1" applyFill="1" applyBorder="1" applyAlignment="1">
      <alignment horizontal="left" wrapText="1"/>
    </xf>
    <xf numFmtId="2" fontId="15" fillId="0" borderId="94" xfId="0" applyNumberFormat="1" applyFont="1" applyBorder="1" applyAlignment="1" applyProtection="1">
      <alignment horizontal="center" vertical="center" wrapText="1"/>
      <protection hidden="1"/>
    </xf>
    <xf numFmtId="2" fontId="15" fillId="0" borderId="95" xfId="0" applyNumberFormat="1" applyFont="1" applyBorder="1" applyAlignment="1" applyProtection="1">
      <alignment horizontal="center" vertical="center" wrapText="1"/>
      <protection hidden="1"/>
    </xf>
    <xf numFmtId="2" fontId="15" fillId="2" borderId="2" xfId="0" applyNumberFormat="1" applyFont="1" applyFill="1" applyBorder="1" applyAlignment="1" applyProtection="1">
      <alignment horizontal="center" vertical="center" wrapText="1"/>
      <protection hidden="1"/>
    </xf>
    <xf numFmtId="2" fontId="15" fillId="0" borderId="57" xfId="0" applyNumberFormat="1" applyFont="1" applyBorder="1" applyAlignment="1" applyProtection="1">
      <alignment horizontal="center" vertical="center" wrapText="1"/>
      <protection hidden="1"/>
    </xf>
    <xf numFmtId="2" fontId="15" fillId="0" borderId="18" xfId="0" applyNumberFormat="1" applyFont="1" applyBorder="1" applyAlignment="1" applyProtection="1">
      <alignment horizontal="center" vertical="center" wrapText="1"/>
      <protection hidden="1"/>
    </xf>
    <xf numFmtId="0" fontId="15" fillId="3" borderId="38" xfId="0" applyFont="1" applyFill="1" applyBorder="1" applyAlignment="1" applyProtection="1">
      <alignment horizontal="left" vertical="center" wrapText="1"/>
      <protection hidden="1"/>
    </xf>
    <xf numFmtId="0" fontId="15" fillId="2" borderId="63" xfId="0" applyFont="1" applyFill="1" applyBorder="1" applyAlignment="1" applyProtection="1">
      <alignment horizontal="center" vertical="center"/>
      <protection hidden="1"/>
    </xf>
    <xf numFmtId="0" fontId="15" fillId="3" borderId="63" xfId="0" applyFont="1" applyFill="1" applyBorder="1" applyAlignment="1" applyProtection="1">
      <alignment horizontal="left" vertical="center" wrapText="1"/>
      <protection hidden="1"/>
    </xf>
    <xf numFmtId="2" fontId="15" fillId="2" borderId="62" xfId="0" applyNumberFormat="1" applyFont="1" applyFill="1" applyBorder="1" applyAlignment="1">
      <alignment horizontal="center" vertical="center" wrapText="1"/>
    </xf>
    <xf numFmtId="2" fontId="15" fillId="2" borderId="64" xfId="0" applyNumberFormat="1" applyFont="1" applyFill="1" applyBorder="1" applyAlignment="1">
      <alignment horizontal="center" vertical="center" wrapText="1"/>
    </xf>
    <xf numFmtId="2" fontId="15" fillId="0" borderId="96" xfId="0" applyNumberFormat="1" applyFont="1" applyBorder="1" applyAlignment="1" applyProtection="1">
      <alignment horizontal="center" vertical="center" wrapText="1"/>
      <protection hidden="1"/>
    </xf>
    <xf numFmtId="2" fontId="15" fillId="0" borderId="97" xfId="0" applyNumberFormat="1" applyFont="1" applyBorder="1" applyAlignment="1" applyProtection="1">
      <alignment horizontal="center" vertical="center" wrapText="1"/>
      <protection hidden="1"/>
    </xf>
    <xf numFmtId="2" fontId="15" fillId="2" borderId="62" xfId="0" applyNumberFormat="1" applyFont="1" applyFill="1" applyBorder="1" applyAlignment="1" applyProtection="1">
      <alignment horizontal="center" vertical="center" wrapText="1"/>
      <protection hidden="1"/>
    </xf>
    <xf numFmtId="2" fontId="15" fillId="0" borderId="67" xfId="0" applyNumberFormat="1" applyFont="1" applyBorder="1" applyAlignment="1" applyProtection="1">
      <alignment horizontal="center" vertical="center" wrapText="1"/>
      <protection hidden="1"/>
    </xf>
    <xf numFmtId="2" fontId="15" fillId="0" borderId="40" xfId="0" applyNumberFormat="1" applyFont="1" applyBorder="1" applyAlignment="1" applyProtection="1">
      <alignment horizontal="center" vertical="center" wrapText="1"/>
      <protection hidden="1"/>
    </xf>
    <xf numFmtId="4" fontId="19" fillId="2" borderId="42" xfId="0" applyNumberFormat="1" applyFont="1" applyFill="1" applyBorder="1" applyAlignment="1" applyProtection="1">
      <alignment horizontal="center" vertical="center"/>
      <protection hidden="1"/>
    </xf>
    <xf numFmtId="4" fontId="19" fillId="2" borderId="43" xfId="0" applyNumberFormat="1" applyFont="1" applyFill="1" applyBorder="1" applyAlignment="1" applyProtection="1">
      <alignment horizontal="center" vertical="center" wrapText="1"/>
      <protection hidden="1"/>
    </xf>
    <xf numFmtId="4" fontId="19" fillId="2" borderId="44" xfId="0" applyNumberFormat="1" applyFont="1" applyFill="1" applyBorder="1" applyAlignment="1" applyProtection="1">
      <alignment horizontal="center" vertical="center"/>
      <protection hidden="1"/>
    </xf>
    <xf numFmtId="4" fontId="19" fillId="2" borderId="45" xfId="0" applyNumberFormat="1" applyFont="1" applyFill="1" applyBorder="1" applyAlignment="1" applyProtection="1">
      <alignment horizontal="center" vertical="center"/>
      <protection hidden="1"/>
    </xf>
    <xf numFmtId="4" fontId="19" fillId="2" borderId="46" xfId="0" applyNumberFormat="1" applyFont="1" applyFill="1" applyBorder="1" applyAlignment="1" applyProtection="1">
      <alignment horizontal="center" vertical="center"/>
      <protection hidden="1"/>
    </xf>
    <xf numFmtId="4" fontId="19" fillId="2" borderId="47" xfId="0" applyNumberFormat="1" applyFont="1" applyFill="1" applyBorder="1" applyAlignment="1" applyProtection="1">
      <alignment horizontal="center" vertical="center"/>
      <protection hidden="1"/>
    </xf>
    <xf numFmtId="4" fontId="19" fillId="2" borderId="43" xfId="0" applyNumberFormat="1" applyFont="1" applyFill="1" applyBorder="1" applyAlignment="1" applyProtection="1">
      <alignment horizontal="center" vertical="center"/>
      <protection hidden="1"/>
    </xf>
    <xf numFmtId="166" fontId="19" fillId="2" borderId="48" xfId="0" applyNumberFormat="1" applyFont="1" applyFill="1" applyBorder="1" applyAlignment="1" applyProtection="1">
      <alignment horizontal="center" vertical="center"/>
      <protection hidden="1"/>
    </xf>
    <xf numFmtId="4" fontId="19" fillId="2" borderId="98" xfId="0" applyNumberFormat="1" applyFont="1" applyFill="1" applyBorder="1" applyAlignment="1" applyProtection="1">
      <alignment horizontal="center" vertical="center"/>
      <protection hidden="1"/>
    </xf>
    <xf numFmtId="4" fontId="19" fillId="2" borderId="98" xfId="0" applyNumberFormat="1" applyFont="1" applyFill="1" applyBorder="1" applyAlignment="1">
      <alignment horizontal="left" vertical="center" wrapText="1"/>
    </xf>
    <xf numFmtId="165" fontId="19" fillId="2" borderId="98" xfId="0" applyNumberFormat="1" applyFont="1" applyFill="1" applyBorder="1" applyAlignment="1" applyProtection="1">
      <alignment horizontal="center" vertical="center"/>
      <protection hidden="1"/>
    </xf>
    <xf numFmtId="4" fontId="19" fillId="2" borderId="99" xfId="0" applyNumberFormat="1" applyFont="1" applyFill="1" applyBorder="1" applyAlignment="1" applyProtection="1">
      <alignment horizontal="center" vertical="center"/>
      <protection hidden="1"/>
    </xf>
    <xf numFmtId="4" fontId="19" fillId="2" borderId="100" xfId="0" applyNumberFormat="1" applyFont="1" applyFill="1" applyBorder="1" applyAlignment="1" applyProtection="1">
      <alignment horizontal="center" vertical="center"/>
      <protection hidden="1"/>
    </xf>
    <xf numFmtId="4" fontId="19" fillId="2" borderId="101" xfId="0" applyNumberFormat="1" applyFont="1" applyFill="1" applyBorder="1" applyAlignment="1" applyProtection="1">
      <alignment horizontal="center" vertical="center"/>
      <protection hidden="1"/>
    </xf>
    <xf numFmtId="4" fontId="19" fillId="2" borderId="102" xfId="0" applyNumberFormat="1" applyFont="1" applyFill="1" applyBorder="1" applyAlignment="1" applyProtection="1">
      <alignment horizontal="center" vertical="center"/>
      <protection hidden="1"/>
    </xf>
    <xf numFmtId="4" fontId="19" fillId="2" borderId="103" xfId="0" applyNumberFormat="1" applyFont="1" applyFill="1" applyBorder="1" applyAlignment="1" applyProtection="1">
      <alignment horizontal="center" vertical="center"/>
      <protection hidden="1"/>
    </xf>
    <xf numFmtId="166" fontId="19" fillId="2" borderId="104" xfId="0" applyNumberFormat="1" applyFont="1" applyFill="1" applyBorder="1" applyAlignment="1" applyProtection="1">
      <alignment horizontal="center" vertical="center"/>
      <protection hidden="1"/>
    </xf>
    <xf numFmtId="2" fontId="2" fillId="0" borderId="0" xfId="0" applyNumberFormat="1" applyFont="1"/>
    <xf numFmtId="4" fontId="25" fillId="2" borderId="2" xfId="0" applyNumberFormat="1" applyFont="1" applyFill="1" applyBorder="1" applyAlignment="1" applyProtection="1">
      <alignment horizontal="center" vertical="center" wrapText="1"/>
      <protection hidden="1"/>
    </xf>
    <xf numFmtId="165" fontId="15" fillId="0" borderId="2" xfId="0" applyNumberFormat="1" applyFont="1" applyBorder="1" applyAlignment="1" applyProtection="1">
      <alignment horizontal="center" vertical="center"/>
      <protection hidden="1"/>
    </xf>
    <xf numFmtId="4" fontId="15" fillId="2" borderId="56" xfId="0" applyNumberFormat="1" applyFont="1" applyFill="1" applyBorder="1" applyAlignment="1" applyProtection="1">
      <alignment horizontal="center" vertical="center"/>
      <protection hidden="1"/>
    </xf>
    <xf numFmtId="4" fontId="15" fillId="2" borderId="16" xfId="0" applyNumberFormat="1" applyFont="1" applyFill="1" applyBorder="1" applyAlignment="1" applyProtection="1">
      <alignment horizontal="center" vertical="center"/>
      <protection hidden="1"/>
    </xf>
    <xf numFmtId="4" fontId="15" fillId="2" borderId="17" xfId="0" applyNumberFormat="1" applyFont="1" applyFill="1" applyBorder="1" applyAlignment="1" applyProtection="1">
      <alignment horizontal="center" vertical="center"/>
      <protection hidden="1"/>
    </xf>
    <xf numFmtId="4" fontId="15" fillId="2" borderId="18" xfId="0" applyNumberFormat="1" applyFont="1" applyFill="1" applyBorder="1" applyAlignment="1" applyProtection="1">
      <alignment horizontal="center" vertical="center"/>
      <protection hidden="1"/>
    </xf>
    <xf numFmtId="4" fontId="15" fillId="2" borderId="2" xfId="0" applyNumberFormat="1" applyFont="1" applyFill="1" applyBorder="1" applyAlignment="1" applyProtection="1">
      <alignment horizontal="center" vertical="center"/>
      <protection hidden="1"/>
    </xf>
    <xf numFmtId="4" fontId="15" fillId="2" borderId="26" xfId="0" applyNumberFormat="1" applyFont="1" applyFill="1" applyBorder="1" applyAlignment="1" applyProtection="1">
      <alignment horizontal="center" vertical="center"/>
      <protection hidden="1"/>
    </xf>
    <xf numFmtId="166" fontId="15" fillId="2" borderId="57" xfId="0" applyNumberFormat="1" applyFont="1" applyFill="1" applyBorder="1" applyAlignment="1" applyProtection="1">
      <alignment horizontal="center" vertical="center"/>
      <protection hidden="1"/>
    </xf>
    <xf numFmtId="0" fontId="1" fillId="0" borderId="0" xfId="0" applyFont="1"/>
    <xf numFmtId="4" fontId="19" fillId="2" borderId="53" xfId="0" applyNumberFormat="1" applyFont="1" applyFill="1" applyBorder="1" applyAlignment="1">
      <alignment horizontal="left" vertical="center" wrapText="1"/>
    </xf>
    <xf numFmtId="165" fontId="19" fillId="2" borderId="4" xfId="0" applyNumberFormat="1" applyFont="1" applyFill="1" applyBorder="1" applyAlignment="1" applyProtection="1">
      <alignment horizontal="center" vertical="center" wrapText="1"/>
      <protection hidden="1"/>
    </xf>
    <xf numFmtId="4" fontId="19" fillId="2" borderId="52" xfId="0" applyNumberFormat="1" applyFont="1" applyFill="1" applyBorder="1" applyAlignment="1" applyProtection="1">
      <alignment horizontal="center" vertical="center" wrapText="1"/>
      <protection hidden="1"/>
    </xf>
    <xf numFmtId="4" fontId="19" fillId="2" borderId="13" xfId="0" applyNumberFormat="1" applyFont="1" applyFill="1" applyBorder="1" applyAlignment="1" applyProtection="1">
      <alignment horizontal="center" vertical="center" wrapText="1"/>
      <protection hidden="1"/>
    </xf>
    <xf numFmtId="4" fontId="19" fillId="2" borderId="14" xfId="0" applyNumberFormat="1" applyFont="1" applyFill="1" applyBorder="1" applyAlignment="1" applyProtection="1">
      <alignment horizontal="center" vertical="center" wrapText="1"/>
      <protection hidden="1"/>
    </xf>
    <xf numFmtId="4" fontId="19" fillId="2" borderId="15" xfId="0" applyNumberFormat="1" applyFont="1" applyFill="1" applyBorder="1" applyAlignment="1" applyProtection="1">
      <alignment horizontal="center" vertical="center" wrapText="1"/>
      <protection hidden="1"/>
    </xf>
    <xf numFmtId="4" fontId="19" fillId="2" borderId="4" xfId="0" applyNumberFormat="1" applyFont="1" applyFill="1" applyBorder="1" applyAlignment="1" applyProtection="1">
      <alignment horizontal="center" vertical="center" wrapText="1"/>
      <protection hidden="1"/>
    </xf>
    <xf numFmtId="4" fontId="19" fillId="2" borderId="53" xfId="0" applyNumberFormat="1" applyFont="1" applyFill="1" applyBorder="1" applyAlignment="1" applyProtection="1">
      <alignment horizontal="center" vertical="center" wrapText="1"/>
      <protection hidden="1"/>
    </xf>
    <xf numFmtId="166" fontId="19" fillId="2" borderId="54" xfId="0" applyNumberFormat="1" applyFont="1" applyFill="1" applyBorder="1" applyAlignment="1" applyProtection="1">
      <alignment horizontal="center" vertical="center" wrapText="1"/>
      <protection hidden="1"/>
    </xf>
    <xf numFmtId="166" fontId="15" fillId="2" borderId="57" xfId="0" applyNumberFormat="1" applyFont="1" applyFill="1" applyBorder="1" applyAlignment="1">
      <alignment horizontal="center" vertical="center" wrapText="1"/>
    </xf>
    <xf numFmtId="4" fontId="25" fillId="2" borderId="105" xfId="0" applyNumberFormat="1" applyFont="1" applyFill="1" applyBorder="1" applyAlignment="1">
      <alignment horizontal="center" vertical="center"/>
    </xf>
    <xf numFmtId="4" fontId="25" fillId="2" borderId="106" xfId="0" applyNumberFormat="1" applyFont="1" applyFill="1" applyBorder="1" applyAlignment="1">
      <alignment horizontal="right" vertical="center" wrapText="1"/>
    </xf>
    <xf numFmtId="165" fontId="15" fillId="0" borderId="6" xfId="0" applyNumberFormat="1" applyFont="1" applyBorder="1" applyAlignment="1">
      <alignment horizontal="center" vertical="center" wrapText="1"/>
    </xf>
    <xf numFmtId="4" fontId="15" fillId="2" borderId="82" xfId="0" applyNumberFormat="1" applyFont="1" applyFill="1" applyBorder="1" applyAlignment="1">
      <alignment horizontal="center" vertical="center" wrapText="1"/>
    </xf>
    <xf numFmtId="4" fontId="15" fillId="2" borderId="37" xfId="0" applyNumberFormat="1" applyFont="1" applyFill="1" applyBorder="1" applyAlignment="1">
      <alignment horizontal="center" vertical="center" wrapText="1"/>
    </xf>
    <xf numFmtId="4" fontId="15" fillId="2" borderId="30" xfId="0" applyNumberFormat="1" applyFont="1" applyFill="1" applyBorder="1" applyAlignment="1">
      <alignment horizontal="center" vertical="center" wrapText="1"/>
    </xf>
    <xf numFmtId="4" fontId="15" fillId="2" borderId="31" xfId="0" applyNumberFormat="1" applyFont="1" applyFill="1" applyBorder="1" applyAlignment="1">
      <alignment horizontal="center" vertical="center" wrapText="1"/>
    </xf>
    <xf numFmtId="4" fontId="15" fillId="2" borderId="6" xfId="0" applyNumberFormat="1" applyFont="1" applyFill="1" applyBorder="1" applyAlignment="1">
      <alignment horizontal="center" vertical="center" wrapText="1"/>
    </xf>
    <xf numFmtId="4" fontId="15" fillId="2" borderId="29" xfId="0" applyNumberFormat="1" applyFont="1" applyFill="1" applyBorder="1" applyAlignment="1">
      <alignment horizontal="center" vertical="center" wrapText="1"/>
    </xf>
    <xf numFmtId="166" fontId="15" fillId="2" borderId="83" xfId="0" applyNumberFormat="1" applyFont="1" applyFill="1" applyBorder="1" applyAlignment="1">
      <alignment horizontal="center" vertical="center" wrapText="1"/>
    </xf>
    <xf numFmtId="4" fontId="19" fillId="2" borderId="5" xfId="0" applyNumberFormat="1" applyFont="1" applyFill="1" applyBorder="1" applyAlignment="1">
      <alignment horizontal="center" vertical="center"/>
    </xf>
    <xf numFmtId="4" fontId="19" fillId="2" borderId="49" xfId="0" applyNumberFormat="1" applyFont="1" applyFill="1" applyBorder="1" applyAlignment="1">
      <alignment horizontal="left" vertical="center" wrapText="1"/>
    </xf>
    <xf numFmtId="165" fontId="19" fillId="2" borderId="5" xfId="0" applyNumberFormat="1" applyFont="1" applyFill="1" applyBorder="1" applyAlignment="1">
      <alignment horizontal="center" vertical="center" wrapText="1"/>
    </xf>
    <xf numFmtId="4" fontId="19" fillId="2" borderId="50" xfId="0" applyNumberFormat="1" applyFont="1" applyFill="1" applyBorder="1" applyAlignment="1">
      <alignment horizontal="center" vertical="center" wrapText="1"/>
    </xf>
    <xf numFmtId="4" fontId="19" fillId="2" borderId="35" xfId="0" applyNumberFormat="1" applyFont="1" applyFill="1" applyBorder="1" applyAlignment="1">
      <alignment horizontal="center" vertical="center" wrapText="1"/>
    </xf>
    <xf numFmtId="4" fontId="19" fillId="2" borderId="36" xfId="0" applyNumberFormat="1" applyFont="1" applyFill="1" applyBorder="1" applyAlignment="1">
      <alignment horizontal="center" vertical="center" wrapText="1"/>
    </xf>
    <xf numFmtId="4" fontId="19" fillId="2" borderId="27" xfId="0" applyNumberFormat="1" applyFont="1" applyFill="1" applyBorder="1" applyAlignment="1">
      <alignment horizontal="center" vertical="center" wrapText="1"/>
    </xf>
    <xf numFmtId="4" fontId="19" fillId="2" borderId="5" xfId="0" applyNumberFormat="1" applyFont="1" applyFill="1" applyBorder="1" applyAlignment="1">
      <alignment horizontal="center" vertical="center" wrapText="1"/>
    </xf>
    <xf numFmtId="4" fontId="19" fillId="2" borderId="25" xfId="0" applyNumberFormat="1" applyFont="1" applyFill="1" applyBorder="1" applyAlignment="1">
      <alignment horizontal="center" vertical="center" wrapText="1"/>
    </xf>
    <xf numFmtId="166" fontId="19" fillId="2" borderId="51" xfId="0" applyNumberFormat="1" applyFont="1" applyFill="1" applyBorder="1" applyAlignment="1">
      <alignment horizontal="center" vertical="center" wrapText="1"/>
    </xf>
    <xf numFmtId="4" fontId="25" fillId="2" borderId="61" xfId="0" applyNumberFormat="1" applyFont="1" applyFill="1" applyBorder="1" applyAlignment="1">
      <alignment horizontal="right" wrapText="1"/>
    </xf>
    <xf numFmtId="165" fontId="19" fillId="0" borderId="4" xfId="0" applyNumberFormat="1" applyFont="1" applyBorder="1" applyAlignment="1" applyProtection="1">
      <alignment horizontal="center" vertical="center" wrapText="1"/>
      <protection hidden="1"/>
    </xf>
    <xf numFmtId="165" fontId="15" fillId="0" borderId="3" xfId="0" applyNumberFormat="1" applyFont="1" applyBorder="1" applyAlignment="1">
      <alignment horizontal="center" vertical="center" wrapText="1"/>
    </xf>
    <xf numFmtId="165" fontId="15" fillId="2" borderId="2" xfId="0" applyNumberFormat="1" applyFont="1" applyFill="1" applyBorder="1" applyAlignment="1">
      <alignment horizontal="center" vertical="center" wrapText="1"/>
    </xf>
    <xf numFmtId="4" fontId="25" fillId="2" borderId="29" xfId="0" applyNumberFormat="1" applyFont="1" applyFill="1" applyBorder="1" applyAlignment="1">
      <alignment horizontal="right" wrapText="1"/>
    </xf>
    <xf numFmtId="167" fontId="19" fillId="2" borderId="15" xfId="0" applyNumberFormat="1" applyFont="1" applyFill="1" applyBorder="1" applyAlignment="1" applyProtection="1">
      <alignment horizontal="center" vertical="center" wrapText="1"/>
      <protection hidden="1"/>
    </xf>
    <xf numFmtId="165" fontId="15" fillId="0" borderId="2" xfId="0" applyNumberFormat="1" applyFont="1" applyBorder="1" applyAlignment="1" applyProtection="1">
      <alignment horizontal="center" vertical="center" wrapText="1"/>
      <protection hidden="1"/>
    </xf>
    <xf numFmtId="4" fontId="15" fillId="2" borderId="56" xfId="0" applyNumberFormat="1" applyFont="1" applyFill="1" applyBorder="1" applyAlignment="1" applyProtection="1">
      <alignment horizontal="center" vertical="center" wrapText="1"/>
      <protection hidden="1"/>
    </xf>
    <xf numFmtId="4" fontId="15" fillId="2" borderId="16" xfId="0" applyNumberFormat="1" applyFont="1" applyFill="1" applyBorder="1" applyAlignment="1" applyProtection="1">
      <alignment horizontal="center" vertical="center" wrapText="1"/>
      <protection hidden="1"/>
    </xf>
    <xf numFmtId="4" fontId="15" fillId="2" borderId="17" xfId="0" applyNumberFormat="1" applyFont="1" applyFill="1" applyBorder="1" applyAlignment="1" applyProtection="1">
      <alignment horizontal="center" vertical="center" wrapText="1"/>
      <protection hidden="1"/>
    </xf>
    <xf numFmtId="4" fontId="15" fillId="2" borderId="18" xfId="0" applyNumberFormat="1" applyFont="1" applyFill="1" applyBorder="1" applyAlignment="1" applyProtection="1">
      <alignment horizontal="center" vertical="center" wrapText="1"/>
      <protection hidden="1"/>
    </xf>
    <xf numFmtId="4" fontId="15" fillId="2" borderId="2" xfId="0" applyNumberFormat="1" applyFont="1" applyFill="1" applyBorder="1" applyAlignment="1" applyProtection="1">
      <alignment horizontal="center" vertical="center" wrapText="1"/>
      <protection hidden="1"/>
    </xf>
    <xf numFmtId="4" fontId="15" fillId="2" borderId="26" xfId="0" applyNumberFormat="1" applyFont="1" applyFill="1" applyBorder="1" applyAlignment="1" applyProtection="1">
      <alignment horizontal="center" vertical="center" wrapText="1"/>
      <protection hidden="1"/>
    </xf>
    <xf numFmtId="166" fontId="15" fillId="2" borderId="57" xfId="0" applyNumberFormat="1" applyFont="1" applyFill="1" applyBorder="1" applyAlignment="1" applyProtection="1">
      <alignment horizontal="center" vertical="center" wrapText="1"/>
      <protection hidden="1"/>
    </xf>
    <xf numFmtId="165" fontId="15" fillId="0" borderId="3" xfId="0" applyNumberFormat="1" applyFont="1" applyBorder="1" applyAlignment="1" applyProtection="1">
      <alignment horizontal="center" vertical="center" wrapText="1"/>
      <protection hidden="1"/>
    </xf>
    <xf numFmtId="4" fontId="15" fillId="2" borderId="60" xfId="0" applyNumberFormat="1" applyFont="1" applyFill="1" applyBorder="1" applyAlignment="1" applyProtection="1">
      <alignment horizontal="center" vertical="center" wrapText="1"/>
      <protection hidden="1"/>
    </xf>
    <xf numFmtId="4" fontId="15" fillId="2" borderId="19" xfId="0" applyNumberFormat="1" applyFont="1" applyFill="1" applyBorder="1" applyAlignment="1" applyProtection="1">
      <alignment horizontal="center" vertical="center" wrapText="1"/>
      <protection hidden="1"/>
    </xf>
    <xf numFmtId="4" fontId="15" fillId="2" borderId="20" xfId="0" applyNumberFormat="1" applyFont="1" applyFill="1" applyBorder="1" applyAlignment="1" applyProtection="1">
      <alignment horizontal="center" vertical="center" wrapText="1"/>
      <protection hidden="1"/>
    </xf>
    <xf numFmtId="4" fontId="15" fillId="2" borderId="21" xfId="0" applyNumberFormat="1" applyFont="1" applyFill="1" applyBorder="1" applyAlignment="1" applyProtection="1">
      <alignment horizontal="center" vertical="center" wrapText="1"/>
      <protection hidden="1"/>
    </xf>
    <xf numFmtId="4" fontId="15" fillId="2" borderId="3" xfId="0" applyNumberFormat="1" applyFont="1" applyFill="1" applyBorder="1" applyAlignment="1" applyProtection="1">
      <alignment horizontal="center" vertical="center" wrapText="1"/>
      <protection hidden="1"/>
    </xf>
    <xf numFmtId="4" fontId="15" fillId="2" borderId="28" xfId="0" applyNumberFormat="1" applyFont="1" applyFill="1" applyBorder="1" applyAlignment="1" applyProtection="1">
      <alignment horizontal="center" vertical="center" wrapText="1"/>
      <protection hidden="1"/>
    </xf>
    <xf numFmtId="166" fontId="15" fillId="2" borderId="61" xfId="0" applyNumberFormat="1" applyFont="1" applyFill="1" applyBorder="1" applyAlignment="1" applyProtection="1">
      <alignment horizontal="center" vertical="center" wrapText="1"/>
      <protection hidden="1"/>
    </xf>
    <xf numFmtId="4" fontId="19" fillId="2" borderId="1" xfId="0" applyNumberFormat="1" applyFont="1" applyFill="1" applyBorder="1" applyAlignment="1" applyProtection="1">
      <alignment horizontal="center" vertical="center"/>
      <protection hidden="1"/>
    </xf>
    <xf numFmtId="4" fontId="19" fillId="2" borderId="38" xfId="0" applyNumberFormat="1" applyFont="1" applyFill="1" applyBorder="1" applyAlignment="1" applyProtection="1">
      <alignment horizontal="center" vertical="center" wrapText="1"/>
      <protection hidden="1"/>
    </xf>
    <xf numFmtId="4" fontId="25" fillId="2" borderId="25" xfId="0" applyNumberFormat="1" applyFont="1" applyFill="1" applyBorder="1" applyAlignment="1" applyProtection="1">
      <alignment horizontal="center" vertical="center" wrapText="1"/>
      <protection hidden="1"/>
    </xf>
    <xf numFmtId="4" fontId="25" fillId="2" borderId="25" xfId="0" applyNumberFormat="1" applyFont="1" applyFill="1" applyBorder="1" applyAlignment="1" applyProtection="1">
      <alignment horizontal="right" vertical="center" wrapText="1"/>
      <protection hidden="1"/>
    </xf>
    <xf numFmtId="4" fontId="19" fillId="2" borderId="51" xfId="0" applyNumberFormat="1" applyFont="1" applyFill="1" applyBorder="1" applyAlignment="1">
      <alignment horizontal="center" vertical="center" wrapText="1"/>
    </xf>
    <xf numFmtId="4" fontId="25" fillId="2" borderId="29" xfId="0" applyNumberFormat="1" applyFont="1" applyFill="1" applyBorder="1" applyAlignment="1" applyProtection="1">
      <alignment horizontal="center" vertical="center" wrapText="1"/>
      <protection hidden="1"/>
    </xf>
    <xf numFmtId="4" fontId="25" fillId="2" borderId="29" xfId="0" applyNumberFormat="1" applyFont="1" applyFill="1" applyBorder="1" applyAlignment="1" applyProtection="1">
      <alignment horizontal="right" vertical="center" wrapText="1"/>
      <protection hidden="1"/>
    </xf>
    <xf numFmtId="4" fontId="19" fillId="2" borderId="6" xfId="0" applyNumberFormat="1" applyFont="1" applyFill="1" applyBorder="1" applyAlignment="1">
      <alignment horizontal="center" vertical="center" wrapText="1"/>
    </xf>
    <xf numFmtId="4" fontId="19" fillId="2" borderId="82" xfId="0" applyNumberFormat="1" applyFont="1" applyFill="1" applyBorder="1" applyAlignment="1">
      <alignment horizontal="center" vertical="center" wrapText="1"/>
    </xf>
    <xf numFmtId="4" fontId="19" fillId="2" borderId="37" xfId="0" applyNumberFormat="1" applyFont="1" applyFill="1" applyBorder="1" applyAlignment="1">
      <alignment horizontal="center" vertical="center" wrapText="1"/>
    </xf>
    <xf numFmtId="4" fontId="19" fillId="2" borderId="30" xfId="0" applyNumberFormat="1" applyFont="1" applyFill="1" applyBorder="1" applyAlignment="1">
      <alignment horizontal="center" vertical="center" wrapText="1"/>
    </xf>
    <xf numFmtId="4" fontId="19" fillId="2" borderId="31" xfId="0" applyNumberFormat="1" applyFont="1" applyFill="1" applyBorder="1" applyAlignment="1">
      <alignment horizontal="center" vertical="center" wrapText="1"/>
    </xf>
    <xf numFmtId="4" fontId="19" fillId="2" borderId="29" xfId="0" applyNumberFormat="1" applyFont="1" applyFill="1" applyBorder="1" applyAlignment="1">
      <alignment horizontal="center" vertical="center" wrapText="1"/>
    </xf>
    <xf numFmtId="4" fontId="19" fillId="2" borderId="83" xfId="0" applyNumberFormat="1" applyFont="1" applyFill="1" applyBorder="1" applyAlignment="1">
      <alignment horizontal="center" vertical="center" wrapText="1"/>
    </xf>
    <xf numFmtId="0" fontId="33" fillId="0" borderId="0" xfId="0" applyFont="1" applyAlignment="1">
      <alignment wrapText="1"/>
    </xf>
    <xf numFmtId="0" fontId="33" fillId="0" borderId="0" xfId="0" applyFont="1"/>
    <xf numFmtId="0" fontId="13" fillId="4" borderId="17" xfId="0" applyFont="1" applyFill="1" applyBorder="1"/>
    <xf numFmtId="4" fontId="13" fillId="4" borderId="17" xfId="0" applyNumberFormat="1" applyFont="1" applyFill="1" applyBorder="1"/>
    <xf numFmtId="0" fontId="13" fillId="0" borderId="0" xfId="2"/>
    <xf numFmtId="4" fontId="13" fillId="0" borderId="0" xfId="2" applyNumberFormat="1"/>
    <xf numFmtId="0" fontId="17" fillId="0" borderId="0" xfId="2" applyFont="1" applyAlignment="1">
      <alignment wrapText="1"/>
    </xf>
    <xf numFmtId="0" fontId="18" fillId="2" borderId="10" xfId="2" applyFont="1" applyFill="1" applyBorder="1" applyAlignment="1">
      <alignment horizontal="center" vertical="center"/>
    </xf>
    <xf numFmtId="0" fontId="18" fillId="2" borderId="11" xfId="2" applyFont="1" applyFill="1" applyBorder="1" applyAlignment="1">
      <alignment horizontal="center" vertical="center"/>
    </xf>
    <xf numFmtId="4" fontId="19" fillId="2" borderId="11" xfId="2" applyNumberFormat="1" applyFont="1" applyFill="1" applyBorder="1" applyAlignment="1" applyProtection="1">
      <alignment horizontal="center" vertical="center"/>
      <protection locked="0"/>
    </xf>
    <xf numFmtId="0" fontId="19" fillId="2" borderId="12" xfId="2" applyFont="1" applyFill="1" applyBorder="1" applyAlignment="1">
      <alignment horizontal="center" vertical="center"/>
    </xf>
    <xf numFmtId="0" fontId="18" fillId="2" borderId="45" xfId="2" applyFont="1" applyFill="1" applyBorder="1" applyAlignment="1">
      <alignment horizontal="center" vertical="center" wrapText="1"/>
    </xf>
    <xf numFmtId="0" fontId="18" fillId="2" borderId="46" xfId="2" applyFont="1" applyFill="1" applyBorder="1" applyAlignment="1">
      <alignment horizontal="center" vertical="center" wrapText="1"/>
    </xf>
    <xf numFmtId="4" fontId="18" fillId="0" borderId="46" xfId="2" applyNumberFormat="1" applyFont="1" applyBorder="1" applyAlignment="1">
      <alignment horizontal="center" vertical="center"/>
    </xf>
    <xf numFmtId="0" fontId="16" fillId="2" borderId="47" xfId="2" applyFont="1" applyFill="1" applyBorder="1" applyAlignment="1">
      <alignment horizontal="center" vertical="center"/>
    </xf>
    <xf numFmtId="4" fontId="26" fillId="0" borderId="0" xfId="0" applyNumberFormat="1" applyFont="1"/>
    <xf numFmtId="4" fontId="18" fillId="2" borderId="46" xfId="2" applyNumberFormat="1" applyFont="1" applyFill="1" applyBorder="1" applyAlignment="1">
      <alignment horizontal="center" vertical="center"/>
    </xf>
    <xf numFmtId="0" fontId="16" fillId="2" borderId="35" xfId="2" applyFont="1" applyFill="1" applyBorder="1" applyAlignment="1">
      <alignment horizontal="center" vertical="center" wrapText="1"/>
    </xf>
    <xf numFmtId="0" fontId="16" fillId="2" borderId="36" xfId="2" applyFont="1" applyFill="1" applyBorder="1" applyAlignment="1">
      <alignment vertical="center" wrapText="1"/>
    </xf>
    <xf numFmtId="4" fontId="16" fillId="2" borderId="36" xfId="2" applyNumberFormat="1" applyFont="1" applyFill="1" applyBorder="1" applyAlignment="1">
      <alignment horizontal="center" vertical="center"/>
    </xf>
    <xf numFmtId="0" fontId="18" fillId="2" borderId="14" xfId="2" applyFont="1" applyFill="1" applyBorder="1" applyAlignment="1">
      <alignment horizontal="left" vertical="center" wrapText="1"/>
    </xf>
    <xf numFmtId="0" fontId="16" fillId="2" borderId="17" xfId="2" applyFont="1" applyFill="1" applyBorder="1" applyAlignment="1">
      <alignment horizontal="left" vertical="center" wrapText="1"/>
    </xf>
    <xf numFmtId="4" fontId="16" fillId="0" borderId="17" xfId="2" applyNumberFormat="1" applyFont="1" applyBorder="1" applyAlignment="1">
      <alignment horizontal="center" vertical="center"/>
    </xf>
    <xf numFmtId="0" fontId="26" fillId="0" borderId="0" xfId="0" applyFont="1" applyAlignment="1">
      <alignment wrapText="1"/>
    </xf>
    <xf numFmtId="0" fontId="16" fillId="2" borderId="20" xfId="2" applyFont="1" applyFill="1" applyBorder="1" applyAlignment="1">
      <alignment horizontal="left" vertical="center" wrapText="1"/>
    </xf>
    <xf numFmtId="4" fontId="16" fillId="0" borderId="20" xfId="2" applyNumberFormat="1" applyFont="1" applyBorder="1" applyAlignment="1">
      <alignment horizontal="center" vertical="center"/>
    </xf>
    <xf numFmtId="168" fontId="26" fillId="0" borderId="0" xfId="0" applyNumberFormat="1" applyFont="1"/>
    <xf numFmtId="0" fontId="18" fillId="2" borderId="37" xfId="2" applyFont="1" applyFill="1" applyBorder="1" applyAlignment="1">
      <alignment horizontal="center" vertical="center" wrapText="1"/>
    </xf>
    <xf numFmtId="0" fontId="18" fillId="2" borderId="30" xfId="2" applyFont="1" applyFill="1" applyBorder="1" applyAlignment="1">
      <alignment horizontal="left" vertical="center" wrapText="1"/>
    </xf>
    <xf numFmtId="4" fontId="18" fillId="2" borderId="30" xfId="2" applyNumberFormat="1" applyFont="1" applyFill="1" applyBorder="1" applyAlignment="1">
      <alignment horizontal="center" vertical="center"/>
    </xf>
    <xf numFmtId="0" fontId="18" fillId="2" borderId="17" xfId="2" applyFont="1" applyFill="1" applyBorder="1" applyAlignment="1">
      <alignment horizontal="center" vertical="center" wrapText="1"/>
    </xf>
    <xf numFmtId="4" fontId="18" fillId="2" borderId="17" xfId="2" applyNumberFormat="1" applyFont="1" applyFill="1" applyBorder="1" applyAlignment="1">
      <alignment horizontal="center" vertical="center"/>
    </xf>
    <xf numFmtId="0" fontId="26" fillId="0" borderId="0" xfId="0" applyFont="1" applyAlignment="1">
      <alignment vertical="center" wrapText="1"/>
    </xf>
    <xf numFmtId="0" fontId="26" fillId="0" borderId="0" xfId="0" applyFont="1" applyAlignment="1">
      <alignment horizontal="center" vertical="center" wrapText="1"/>
    </xf>
    <xf numFmtId="165" fontId="18" fillId="2" borderId="30" xfId="2" applyNumberFormat="1" applyFont="1" applyFill="1" applyBorder="1" applyAlignment="1">
      <alignment horizontal="center" vertical="center"/>
    </xf>
    <xf numFmtId="0" fontId="34" fillId="3" borderId="0" xfId="0" applyFont="1" applyFill="1"/>
    <xf numFmtId="0" fontId="14" fillId="0" borderId="0" xfId="0" applyFont="1"/>
    <xf numFmtId="0" fontId="35" fillId="0" borderId="0" xfId="0" applyFont="1" applyAlignment="1" applyProtection="1">
      <alignment vertical="center"/>
      <protection hidden="1"/>
    </xf>
    <xf numFmtId="0" fontId="34" fillId="0" borderId="0" xfId="0" applyFont="1"/>
    <xf numFmtId="0" fontId="19" fillId="4" borderId="1" xfId="0" applyFont="1" applyFill="1" applyBorder="1" applyAlignment="1">
      <alignment horizontal="center" vertical="center"/>
    </xf>
    <xf numFmtId="0" fontId="19" fillId="4" borderId="38" xfId="0" applyFont="1" applyFill="1" applyBorder="1" applyAlignment="1">
      <alignment horizontal="center" vertical="center" wrapText="1"/>
    </xf>
    <xf numFmtId="4" fontId="19" fillId="4" borderId="38" xfId="0" applyNumberFormat="1" applyFont="1" applyFill="1" applyBorder="1" applyAlignment="1">
      <alignment horizontal="center" vertical="center" wrapText="1"/>
    </xf>
    <xf numFmtId="4" fontId="19" fillId="4" borderId="1" xfId="0" applyNumberFormat="1" applyFont="1" applyFill="1" applyBorder="1" applyAlignment="1">
      <alignment horizontal="center" vertical="center" wrapText="1"/>
    </xf>
    <xf numFmtId="4" fontId="25" fillId="4" borderId="7" xfId="0" applyNumberFormat="1" applyFont="1" applyFill="1" applyBorder="1" applyAlignment="1">
      <alignment horizontal="center" vertical="center" wrapText="1"/>
    </xf>
    <xf numFmtId="4" fontId="25" fillId="4" borderId="8" xfId="0" applyNumberFormat="1" applyFont="1" applyFill="1" applyBorder="1" applyAlignment="1">
      <alignment horizontal="center" vertical="center" wrapText="1"/>
    </xf>
    <xf numFmtId="4" fontId="25" fillId="4" borderId="9" xfId="0" applyNumberFormat="1" applyFont="1" applyFill="1" applyBorder="1" applyAlignment="1">
      <alignment horizontal="center" vertical="center" wrapText="1"/>
    </xf>
    <xf numFmtId="4" fontId="19" fillId="4" borderId="39" xfId="0" applyNumberFormat="1" applyFont="1" applyFill="1" applyBorder="1" applyAlignment="1">
      <alignment horizontal="center" vertical="center" wrapText="1"/>
    </xf>
    <xf numFmtId="4" fontId="25" fillId="4" borderId="107" xfId="0" applyNumberFormat="1" applyFont="1" applyFill="1" applyBorder="1" applyAlignment="1">
      <alignment horizontal="center" vertical="center" wrapText="1"/>
    </xf>
    <xf numFmtId="4" fontId="25" fillId="4" borderId="8" xfId="0" applyNumberFormat="1" applyFont="1" applyFill="1" applyBorder="1" applyAlignment="1" applyProtection="1">
      <alignment horizontal="center" vertical="center" wrapText="1"/>
      <protection hidden="1"/>
    </xf>
    <xf numFmtId="4" fontId="25" fillId="4" borderId="40" xfId="0" applyNumberFormat="1" applyFont="1" applyFill="1" applyBorder="1" applyAlignment="1" applyProtection="1">
      <alignment horizontal="center" vertical="center" wrapText="1"/>
      <protection hidden="1"/>
    </xf>
    <xf numFmtId="4" fontId="7" fillId="4" borderId="39" xfId="0" applyNumberFormat="1" applyFont="1" applyFill="1" applyBorder="1" applyAlignment="1">
      <alignment horizontal="center" vertical="center" wrapText="1"/>
    </xf>
    <xf numFmtId="0" fontId="19" fillId="4" borderId="42" xfId="0" applyFont="1" applyFill="1" applyBorder="1" applyAlignment="1">
      <alignment horizontal="center" vertical="center"/>
    </xf>
    <xf numFmtId="4" fontId="19" fillId="4" borderId="43" xfId="0" applyNumberFormat="1" applyFont="1" applyFill="1" applyBorder="1" applyAlignment="1">
      <alignment horizontal="center" vertical="center" wrapText="1"/>
    </xf>
    <xf numFmtId="4" fontId="19" fillId="4" borderId="42" xfId="0" applyNumberFormat="1" applyFont="1" applyFill="1" applyBorder="1" applyAlignment="1">
      <alignment horizontal="center" vertical="center" wrapText="1"/>
    </xf>
    <xf numFmtId="4" fontId="19" fillId="4" borderId="45" xfId="0" applyNumberFormat="1" applyFont="1" applyFill="1" applyBorder="1" applyAlignment="1">
      <alignment horizontal="center" vertical="center" wrapText="1"/>
    </xf>
    <xf numFmtId="4" fontId="19" fillId="4" borderId="46" xfId="0" applyNumberFormat="1" applyFont="1" applyFill="1" applyBorder="1" applyAlignment="1">
      <alignment horizontal="center" vertical="center" wrapText="1"/>
    </xf>
    <xf numFmtId="4" fontId="19" fillId="4" borderId="108" xfId="0" applyNumberFormat="1" applyFont="1" applyFill="1" applyBorder="1" applyAlignment="1">
      <alignment horizontal="center" vertical="center" wrapText="1"/>
    </xf>
    <xf numFmtId="4" fontId="19" fillId="4" borderId="44" xfId="0" applyNumberFormat="1" applyFont="1" applyFill="1" applyBorder="1" applyAlignment="1">
      <alignment horizontal="center" vertical="center" wrapText="1"/>
    </xf>
    <xf numFmtId="4" fontId="19" fillId="4" borderId="47" xfId="0" applyNumberFormat="1" applyFont="1" applyFill="1" applyBorder="1" applyAlignment="1">
      <alignment horizontal="center" vertical="center" wrapText="1"/>
    </xf>
    <xf numFmtId="0" fontId="19" fillId="4" borderId="5" xfId="0" applyFont="1" applyFill="1" applyBorder="1" applyAlignment="1">
      <alignment horizontal="center" vertical="center"/>
    </xf>
    <xf numFmtId="0" fontId="19" fillId="4" borderId="36" xfId="0" applyFont="1" applyFill="1" applyBorder="1" applyAlignment="1">
      <alignment horizontal="center" vertical="center" wrapText="1"/>
    </xf>
    <xf numFmtId="4" fontId="19" fillId="4" borderId="25" xfId="0" applyNumberFormat="1" applyFont="1" applyFill="1" applyBorder="1" applyAlignment="1">
      <alignment horizontal="center" vertical="center" wrapText="1"/>
    </xf>
    <xf numFmtId="4" fontId="19" fillId="4" borderId="5" xfId="0" applyNumberFormat="1" applyFont="1" applyFill="1" applyBorder="1" applyAlignment="1">
      <alignment horizontal="center" vertical="center" wrapText="1"/>
    </xf>
    <xf numFmtId="4" fontId="19" fillId="4" borderId="35" xfId="0" applyNumberFormat="1" applyFont="1" applyFill="1" applyBorder="1" applyAlignment="1">
      <alignment horizontal="center" vertical="center" wrapText="1"/>
    </xf>
    <xf numFmtId="4" fontId="19" fillId="4" borderId="36" xfId="0" applyNumberFormat="1" applyFont="1" applyFill="1" applyBorder="1" applyAlignment="1">
      <alignment horizontal="center" vertical="center" wrapText="1"/>
    </xf>
    <xf numFmtId="4" fontId="19" fillId="4" borderId="49" xfId="0" applyNumberFormat="1" applyFont="1" applyFill="1" applyBorder="1" applyAlignment="1">
      <alignment horizontal="center" vertical="center" wrapText="1"/>
    </xf>
    <xf numFmtId="4" fontId="19" fillId="4" borderId="50" xfId="0" applyNumberFormat="1" applyFont="1" applyFill="1" applyBorder="1" applyAlignment="1">
      <alignment horizontal="center" vertical="center" wrapText="1"/>
    </xf>
    <xf numFmtId="4" fontId="19" fillId="4" borderId="27" xfId="0" applyNumberFormat="1" applyFont="1" applyFill="1" applyBorder="1" applyAlignment="1">
      <alignment horizontal="center" vertical="center" wrapText="1"/>
    </xf>
    <xf numFmtId="0" fontId="25" fillId="4" borderId="5" xfId="0" applyFont="1" applyFill="1" applyBorder="1" applyAlignment="1">
      <alignment horizontal="center" vertical="center"/>
    </xf>
    <xf numFmtId="0" fontId="25" fillId="4" borderId="17" xfId="0" applyFont="1" applyFill="1" applyBorder="1" applyAlignment="1">
      <alignment horizontal="right" vertical="center" wrapText="1"/>
    </xf>
    <xf numFmtId="4" fontId="15" fillId="4" borderId="35" xfId="0" applyNumberFormat="1" applyFont="1" applyFill="1" applyBorder="1" applyAlignment="1">
      <alignment horizontal="center" vertical="center" wrapText="1"/>
    </xf>
    <xf numFmtId="4" fontId="15" fillId="4" borderId="36" xfId="0" applyNumberFormat="1" applyFont="1" applyFill="1" applyBorder="1" applyAlignment="1">
      <alignment horizontal="center" vertical="center" wrapText="1"/>
    </xf>
    <xf numFmtId="4" fontId="15" fillId="4" borderId="16" xfId="0" applyNumberFormat="1" applyFont="1" applyFill="1" applyBorder="1" applyAlignment="1">
      <alignment horizontal="center" vertical="center" wrapText="1"/>
    </xf>
    <xf numFmtId="4" fontId="15" fillId="4" borderId="17" xfId="0" applyNumberFormat="1" applyFont="1" applyFill="1" applyBorder="1" applyAlignment="1">
      <alignment horizontal="center" vertical="center" wrapText="1"/>
    </xf>
    <xf numFmtId="4" fontId="15" fillId="4" borderId="55" xfId="0" applyNumberFormat="1" applyFont="1" applyFill="1" applyBorder="1" applyAlignment="1">
      <alignment horizontal="center" vertical="center" wrapText="1"/>
    </xf>
    <xf numFmtId="4" fontId="15" fillId="4" borderId="2" xfId="0" applyNumberFormat="1" applyFont="1" applyFill="1" applyBorder="1" applyAlignment="1">
      <alignment horizontal="center" vertical="center" wrapText="1"/>
    </xf>
    <xf numFmtId="4" fontId="15" fillId="4" borderId="5" xfId="0" applyNumberFormat="1" applyFont="1" applyFill="1" applyBorder="1" applyAlignment="1">
      <alignment horizontal="center" vertical="center" wrapText="1"/>
    </xf>
    <xf numFmtId="0" fontId="19" fillId="4" borderId="17" xfId="0" applyFont="1" applyFill="1" applyBorder="1" applyAlignment="1">
      <alignment horizontal="center" vertical="center" wrapText="1"/>
    </xf>
    <xf numFmtId="4" fontId="19" fillId="4" borderId="16" xfId="0" applyNumberFormat="1" applyFont="1" applyFill="1" applyBorder="1" applyAlignment="1">
      <alignment horizontal="center" vertical="center" wrapText="1"/>
    </xf>
    <xf numFmtId="4" fontId="19" fillId="4" borderId="17" xfId="0" applyNumberFormat="1" applyFont="1" applyFill="1" applyBorder="1" applyAlignment="1">
      <alignment horizontal="center" vertical="center" wrapText="1"/>
    </xf>
    <xf numFmtId="4" fontId="19" fillId="4" borderId="55" xfId="0" applyNumberFormat="1" applyFont="1" applyFill="1" applyBorder="1" applyAlignment="1">
      <alignment horizontal="center" vertical="center" wrapText="1"/>
    </xf>
    <xf numFmtId="4" fontId="19" fillId="4" borderId="2" xfId="0" applyNumberFormat="1" applyFont="1" applyFill="1" applyBorder="1" applyAlignment="1">
      <alignment horizontal="center" vertical="center" wrapText="1"/>
    </xf>
    <xf numFmtId="0" fontId="19" fillId="4" borderId="17" xfId="0" applyFont="1" applyFill="1" applyBorder="1" applyAlignment="1">
      <alignment horizontal="center" wrapText="1"/>
    </xf>
    <xf numFmtId="0" fontId="25" fillId="4" borderId="17" xfId="0" applyFont="1" applyFill="1" applyBorder="1" applyAlignment="1">
      <alignment horizontal="right" wrapText="1"/>
    </xf>
    <xf numFmtId="4" fontId="19" fillId="4" borderId="5" xfId="0" applyNumberFormat="1" applyFont="1" applyFill="1" applyBorder="1" applyAlignment="1">
      <alignment horizontal="center" vertical="center"/>
    </xf>
    <xf numFmtId="4" fontId="15" fillId="4" borderId="35" xfId="0" applyNumberFormat="1" applyFont="1" applyFill="1" applyBorder="1" applyAlignment="1">
      <alignment horizontal="center" vertical="center"/>
    </xf>
    <xf numFmtId="4" fontId="15" fillId="4" borderId="36" xfId="0" applyNumberFormat="1" applyFont="1" applyFill="1" applyBorder="1" applyAlignment="1">
      <alignment horizontal="center" vertical="center"/>
    </xf>
    <xf numFmtId="4" fontId="15" fillId="4" borderId="16" xfId="0" applyNumberFormat="1" applyFont="1" applyFill="1" applyBorder="1" applyAlignment="1">
      <alignment horizontal="center" vertical="center"/>
    </xf>
    <xf numFmtId="4" fontId="15" fillId="4" borderId="17" xfId="0" applyNumberFormat="1" applyFont="1" applyFill="1" applyBorder="1" applyAlignment="1">
      <alignment horizontal="center" vertical="center"/>
    </xf>
    <xf numFmtId="4" fontId="15" fillId="4" borderId="55" xfId="0" applyNumberFormat="1" applyFont="1" applyFill="1" applyBorder="1" applyAlignment="1">
      <alignment horizontal="center" vertical="center"/>
    </xf>
    <xf numFmtId="4" fontId="15" fillId="4" borderId="2" xfId="0" applyNumberFormat="1" applyFont="1" applyFill="1" applyBorder="1" applyAlignment="1">
      <alignment horizontal="center" vertical="center"/>
    </xf>
    <xf numFmtId="4" fontId="19" fillId="4" borderId="50" xfId="0" applyNumberFormat="1" applyFont="1" applyFill="1" applyBorder="1" applyAlignment="1">
      <alignment horizontal="center" vertical="center"/>
    </xf>
    <xf numFmtId="4" fontId="15" fillId="4" borderId="5" xfId="0" applyNumberFormat="1" applyFont="1" applyFill="1" applyBorder="1" applyAlignment="1">
      <alignment horizontal="center" vertical="center"/>
    </xf>
    <xf numFmtId="0" fontId="25" fillId="4" borderId="20" xfId="0" applyFont="1" applyFill="1" applyBorder="1" applyAlignment="1">
      <alignment horizontal="right" wrapText="1"/>
    </xf>
    <xf numFmtId="0" fontId="25" fillId="4" borderId="20" xfId="0" applyFont="1" applyFill="1" applyBorder="1" applyAlignment="1">
      <alignment horizontal="left" wrapText="1"/>
    </xf>
    <xf numFmtId="0" fontId="19" fillId="4" borderId="20" xfId="0" applyFont="1" applyFill="1" applyBorder="1" applyAlignment="1">
      <alignment horizontal="center" wrapText="1"/>
    </xf>
    <xf numFmtId="4" fontId="19" fillId="4" borderId="26" xfId="0" applyNumberFormat="1" applyFont="1" applyFill="1" applyBorder="1" applyAlignment="1">
      <alignment horizontal="center" vertical="center" wrapText="1"/>
    </xf>
    <xf numFmtId="4" fontId="19" fillId="4" borderId="2" xfId="0" applyNumberFormat="1" applyFont="1" applyFill="1" applyBorder="1" applyAlignment="1">
      <alignment horizontal="center" vertical="center"/>
    </xf>
    <xf numFmtId="4" fontId="19" fillId="4" borderId="16" xfId="0" applyNumberFormat="1" applyFont="1" applyFill="1" applyBorder="1" applyAlignment="1">
      <alignment horizontal="center" vertical="center"/>
    </xf>
    <xf numFmtId="4" fontId="19" fillId="4" borderId="17" xfId="0" applyNumberFormat="1" applyFont="1" applyFill="1" applyBorder="1" applyAlignment="1">
      <alignment horizontal="center" vertical="center"/>
    </xf>
    <xf numFmtId="4" fontId="19" fillId="4" borderId="55" xfId="0" applyNumberFormat="1" applyFont="1" applyFill="1" applyBorder="1" applyAlignment="1">
      <alignment horizontal="center" vertical="center"/>
    </xf>
    <xf numFmtId="4" fontId="19" fillId="4" borderId="56" xfId="0" applyNumberFormat="1" applyFont="1" applyFill="1" applyBorder="1" applyAlignment="1">
      <alignment horizontal="center" vertical="center"/>
    </xf>
    <xf numFmtId="0" fontId="25" fillId="4" borderId="3" xfId="0" applyFont="1" applyFill="1" applyBorder="1" applyAlignment="1">
      <alignment horizontal="center" vertical="center"/>
    </xf>
    <xf numFmtId="0" fontId="25" fillId="4" borderId="3" xfId="0" applyFont="1" applyFill="1" applyBorder="1" applyAlignment="1">
      <alignment horizontal="right" wrapText="1"/>
    </xf>
    <xf numFmtId="4" fontId="19" fillId="4" borderId="28" xfId="0" applyNumberFormat="1" applyFont="1" applyFill="1" applyBorder="1" applyAlignment="1">
      <alignment horizontal="center" vertical="center" wrapText="1"/>
    </xf>
    <xf numFmtId="4" fontId="19" fillId="4" borderId="3" xfId="0" applyNumberFormat="1" applyFont="1" applyFill="1" applyBorder="1" applyAlignment="1">
      <alignment horizontal="center" vertical="center"/>
    </xf>
    <xf numFmtId="4" fontId="15" fillId="4" borderId="19" xfId="0" applyNumberFormat="1" applyFont="1" applyFill="1" applyBorder="1" applyAlignment="1">
      <alignment horizontal="center" vertical="center"/>
    </xf>
    <xf numFmtId="4" fontId="15" fillId="4" borderId="20" xfId="0" applyNumberFormat="1" applyFont="1" applyFill="1" applyBorder="1" applyAlignment="1">
      <alignment horizontal="center" vertical="center"/>
    </xf>
    <xf numFmtId="4" fontId="19" fillId="4" borderId="60" xfId="0" applyNumberFormat="1" applyFont="1" applyFill="1" applyBorder="1" applyAlignment="1">
      <alignment horizontal="center" vertical="center"/>
    </xf>
    <xf numFmtId="4" fontId="15" fillId="4" borderId="3" xfId="0" applyNumberFormat="1" applyFont="1" applyFill="1" applyBorder="1" applyAlignment="1">
      <alignment horizontal="center" vertical="center"/>
    </xf>
    <xf numFmtId="0" fontId="25" fillId="4" borderId="2" xfId="0" applyFont="1" applyFill="1" applyBorder="1" applyAlignment="1">
      <alignment horizontal="right" wrapText="1"/>
    </xf>
    <xf numFmtId="0" fontId="19" fillId="4" borderId="2" xfId="0" applyFont="1" applyFill="1" applyBorder="1" applyAlignment="1">
      <alignment horizontal="center" vertical="center"/>
    </xf>
    <xf numFmtId="0" fontId="19" fillId="4" borderId="2" xfId="0" applyFont="1" applyFill="1" applyBorder="1" applyAlignment="1">
      <alignment horizontal="center" wrapText="1"/>
    </xf>
    <xf numFmtId="0" fontId="25" fillId="4" borderId="2" xfId="0" applyFont="1" applyFill="1" applyBorder="1" applyAlignment="1">
      <alignment horizontal="center" vertical="center"/>
    </xf>
    <xf numFmtId="0" fontId="25" fillId="0" borderId="2" xfId="0" applyFont="1" applyBorder="1" applyAlignment="1" applyProtection="1">
      <alignment horizontal="right" wrapText="1"/>
      <protection locked="0"/>
    </xf>
    <xf numFmtId="0" fontId="25" fillId="4" borderId="58" xfId="0" applyFont="1" applyFill="1" applyBorder="1" applyAlignment="1">
      <alignment horizontal="center" vertical="center"/>
    </xf>
    <xf numFmtId="0" fontId="25" fillId="0" borderId="58" xfId="0" applyFont="1" applyBorder="1" applyAlignment="1" applyProtection="1">
      <alignment horizontal="right" wrapText="1"/>
      <protection locked="0"/>
    </xf>
    <xf numFmtId="4" fontId="19" fillId="4" borderId="86" xfId="0" applyNumberFormat="1" applyFont="1" applyFill="1" applyBorder="1" applyAlignment="1">
      <alignment horizontal="center" vertical="center" wrapText="1"/>
    </xf>
    <xf numFmtId="4" fontId="19" fillId="4" borderId="58" xfId="0" applyNumberFormat="1" applyFont="1" applyFill="1" applyBorder="1" applyAlignment="1">
      <alignment horizontal="center" vertical="center"/>
    </xf>
    <xf numFmtId="4" fontId="15" fillId="4" borderId="22" xfId="0" applyNumberFormat="1" applyFont="1" applyFill="1" applyBorder="1" applyAlignment="1">
      <alignment horizontal="center" vertical="center"/>
    </xf>
    <xf numFmtId="4" fontId="15" fillId="4" borderId="23" xfId="0" applyNumberFormat="1" applyFont="1" applyFill="1" applyBorder="1" applyAlignment="1">
      <alignment horizontal="center" vertical="center"/>
    </xf>
    <xf numFmtId="4" fontId="15" fillId="4" borderId="59" xfId="0" applyNumberFormat="1" applyFont="1" applyFill="1" applyBorder="1" applyAlignment="1">
      <alignment horizontal="center" vertical="center"/>
    </xf>
    <xf numFmtId="4" fontId="19" fillId="4" borderId="109" xfId="0" applyNumberFormat="1" applyFont="1" applyFill="1" applyBorder="1" applyAlignment="1">
      <alignment horizontal="center" vertical="center"/>
    </xf>
    <xf numFmtId="4" fontId="15" fillId="4" borderId="58" xfId="0" applyNumberFormat="1" applyFont="1" applyFill="1" applyBorder="1" applyAlignment="1">
      <alignment horizontal="center" vertical="center"/>
    </xf>
    <xf numFmtId="4" fontId="15" fillId="0" borderId="35" xfId="0" applyNumberFormat="1" applyFont="1" applyBorder="1" applyAlignment="1" applyProtection="1">
      <alignment horizontal="center" vertical="center" wrapText="1"/>
      <protection locked="0"/>
    </xf>
    <xf numFmtId="4" fontId="15" fillId="0" borderId="36" xfId="0" applyNumberFormat="1" applyFont="1" applyBorder="1" applyAlignment="1" applyProtection="1">
      <alignment horizontal="center" vertical="center" wrapText="1"/>
      <protection locked="0"/>
    </xf>
    <xf numFmtId="4" fontId="15" fillId="0" borderId="49" xfId="0" applyNumberFormat="1" applyFont="1" applyBorder="1" applyAlignment="1" applyProtection="1">
      <alignment horizontal="center" vertical="center" wrapText="1"/>
      <protection locked="0"/>
    </xf>
    <xf numFmtId="4" fontId="15" fillId="0" borderId="5" xfId="0" applyNumberFormat="1" applyFont="1" applyBorder="1" applyAlignment="1" applyProtection="1">
      <alignment horizontal="center" vertical="center" wrapText="1"/>
      <protection locked="0"/>
    </xf>
    <xf numFmtId="4" fontId="15" fillId="0" borderId="27" xfId="0" applyNumberFormat="1" applyFont="1" applyBorder="1" applyAlignment="1" applyProtection="1">
      <alignment horizontal="center" vertical="center" wrapText="1"/>
      <protection locked="0"/>
    </xf>
    <xf numFmtId="4" fontId="19" fillId="0" borderId="5" xfId="0" applyNumberFormat="1" applyFont="1" applyBorder="1" applyAlignment="1" applyProtection="1">
      <alignment horizontal="center" vertical="center" wrapText="1"/>
      <protection locked="0"/>
    </xf>
    <xf numFmtId="2" fontId="26" fillId="0" borderId="0" xfId="0" applyNumberFormat="1" applyFont="1"/>
    <xf numFmtId="4" fontId="15" fillId="0" borderId="35" xfId="0" applyNumberFormat="1" applyFont="1" applyBorder="1" applyAlignment="1" applyProtection="1">
      <alignment horizontal="center" vertical="center"/>
      <protection locked="0"/>
    </xf>
    <xf numFmtId="4" fontId="15" fillId="0" borderId="36" xfId="0" applyNumberFormat="1" applyFont="1" applyBorder="1" applyAlignment="1" applyProtection="1">
      <alignment horizontal="center" vertical="center"/>
      <protection locked="0"/>
    </xf>
    <xf numFmtId="4" fontId="15" fillId="0" borderId="49" xfId="0" applyNumberFormat="1" applyFont="1" applyBorder="1" applyAlignment="1" applyProtection="1">
      <alignment horizontal="center" vertical="center"/>
      <protection locked="0"/>
    </xf>
    <xf numFmtId="4" fontId="15" fillId="0" borderId="5" xfId="0" applyNumberFormat="1" applyFont="1" applyBorder="1" applyAlignment="1" applyProtection="1">
      <alignment horizontal="center" vertical="center"/>
      <protection locked="0"/>
    </xf>
    <xf numFmtId="4" fontId="15" fillId="0" borderId="27" xfId="0" applyNumberFormat="1" applyFont="1" applyBorder="1" applyAlignment="1" applyProtection="1">
      <alignment horizontal="center" vertical="center"/>
      <protection locked="0"/>
    </xf>
    <xf numFmtId="4" fontId="19" fillId="4" borderId="18" xfId="0" applyNumberFormat="1" applyFont="1" applyFill="1" applyBorder="1" applyAlignment="1">
      <alignment horizontal="center" vertical="center"/>
    </xf>
    <xf numFmtId="4" fontId="15" fillId="0" borderId="19" xfId="0" applyNumberFormat="1" applyFont="1" applyBorder="1" applyAlignment="1" applyProtection="1">
      <alignment horizontal="center" vertical="center"/>
      <protection locked="0"/>
    </xf>
    <xf numFmtId="4" fontId="15" fillId="0" borderId="20" xfId="0" applyNumberFormat="1" applyFont="1" applyBorder="1" applyAlignment="1" applyProtection="1">
      <alignment horizontal="center" vertical="center"/>
      <protection locked="0"/>
    </xf>
    <xf numFmtId="4" fontId="15" fillId="0" borderId="59" xfId="0" applyNumberFormat="1" applyFont="1" applyBorder="1" applyAlignment="1" applyProtection="1">
      <alignment horizontal="center" vertical="center"/>
      <protection locked="0"/>
    </xf>
    <xf numFmtId="4" fontId="15" fillId="0" borderId="3" xfId="0" applyNumberFormat="1" applyFont="1" applyBorder="1" applyAlignment="1" applyProtection="1">
      <alignment horizontal="center" vertical="center"/>
      <protection locked="0"/>
    </xf>
    <xf numFmtId="4" fontId="15" fillId="0" borderId="21" xfId="0" applyNumberFormat="1" applyFont="1" applyBorder="1" applyAlignment="1" applyProtection="1">
      <alignment horizontal="center" vertical="center"/>
      <protection locked="0"/>
    </xf>
    <xf numFmtId="4" fontId="15" fillId="0" borderId="16" xfId="0" applyNumberFormat="1" applyFont="1" applyBorder="1" applyAlignment="1" applyProtection="1">
      <alignment horizontal="center" vertical="center"/>
      <protection locked="0"/>
    </xf>
    <xf numFmtId="4" fontId="15" fillId="0" borderId="17" xfId="0" applyNumberFormat="1" applyFont="1" applyBorder="1" applyAlignment="1" applyProtection="1">
      <alignment horizontal="center" vertical="center"/>
      <protection locked="0"/>
    </xf>
    <xf numFmtId="4" fontId="15" fillId="0" borderId="55" xfId="0" applyNumberFormat="1" applyFont="1" applyBorder="1" applyAlignment="1" applyProtection="1">
      <alignment horizontal="center" vertical="center"/>
      <protection locked="0"/>
    </xf>
    <xf numFmtId="4" fontId="15" fillId="0" borderId="2" xfId="0" applyNumberFormat="1" applyFont="1" applyBorder="1" applyAlignment="1" applyProtection="1">
      <alignment horizontal="center" vertical="center"/>
      <protection locked="0"/>
    </xf>
    <xf numFmtId="4" fontId="15" fillId="0" borderId="18" xfId="0" applyNumberFormat="1" applyFont="1" applyBorder="1" applyAlignment="1" applyProtection="1">
      <alignment horizontal="center" vertical="center"/>
      <protection locked="0"/>
    </xf>
    <xf numFmtId="4" fontId="15" fillId="0" borderId="22" xfId="0" applyNumberFormat="1" applyFont="1" applyBorder="1" applyAlignment="1" applyProtection="1">
      <alignment horizontal="center" vertical="center"/>
      <protection locked="0"/>
    </xf>
    <xf numFmtId="4" fontId="15" fillId="0" borderId="23" xfId="0" applyNumberFormat="1" applyFont="1" applyBorder="1" applyAlignment="1" applyProtection="1">
      <alignment horizontal="center" vertical="center"/>
      <protection locked="0"/>
    </xf>
    <xf numFmtId="4" fontId="15" fillId="0" borderId="110" xfId="0" applyNumberFormat="1" applyFont="1" applyBorder="1" applyAlignment="1" applyProtection="1">
      <alignment horizontal="center" vertical="center"/>
      <protection locked="0"/>
    </xf>
    <xf numFmtId="4" fontId="15" fillId="0" borderId="58" xfId="0" applyNumberFormat="1" applyFont="1" applyBorder="1" applyAlignment="1" applyProtection="1">
      <alignment horizontal="center" vertical="center"/>
      <protection locked="0"/>
    </xf>
    <xf numFmtId="4" fontId="15" fillId="0" borderId="88" xfId="0" applyNumberFormat="1" applyFont="1" applyBorder="1" applyAlignment="1" applyProtection="1">
      <alignment horizontal="center" vertical="center"/>
      <protection locked="0"/>
    </xf>
    <xf numFmtId="4" fontId="19" fillId="0" borderId="58" xfId="0" applyNumberFormat="1" applyFont="1" applyBorder="1" applyAlignment="1" applyProtection="1">
      <alignment horizontal="center" vertical="center" wrapText="1"/>
      <protection locked="0"/>
    </xf>
    <xf numFmtId="4" fontId="15" fillId="0" borderId="25" xfId="0" applyNumberFormat="1" applyFont="1" applyBorder="1" applyAlignment="1" applyProtection="1">
      <alignment horizontal="center" vertical="center" wrapText="1"/>
      <protection locked="0"/>
    </xf>
    <xf numFmtId="4" fontId="15" fillId="4" borderId="49" xfId="0" applyNumberFormat="1" applyFont="1" applyFill="1" applyBorder="1" applyAlignment="1">
      <alignment horizontal="center" vertical="center" wrapText="1"/>
    </xf>
    <xf numFmtId="4" fontId="15" fillId="4" borderId="50" xfId="0" applyNumberFormat="1" applyFont="1" applyFill="1" applyBorder="1" applyAlignment="1">
      <alignment horizontal="center" vertical="center" wrapText="1"/>
    </xf>
    <xf numFmtId="4" fontId="15" fillId="4" borderId="27" xfId="0" applyNumberFormat="1" applyFont="1" applyFill="1" applyBorder="1" applyAlignment="1">
      <alignment horizontal="center" vertical="center" wrapText="1"/>
    </xf>
    <xf numFmtId="4" fontId="15" fillId="0" borderId="28" xfId="0" applyNumberFormat="1" applyFont="1" applyBorder="1" applyAlignment="1" applyProtection="1">
      <alignment horizontal="center" vertical="center" wrapText="1"/>
      <protection locked="0"/>
    </xf>
    <xf numFmtId="4" fontId="15" fillId="0" borderId="26" xfId="0" applyNumberFormat="1" applyFont="1" applyBorder="1" applyAlignment="1" applyProtection="1">
      <alignment horizontal="center" vertical="center" wrapText="1"/>
      <protection locked="0"/>
    </xf>
    <xf numFmtId="4" fontId="19" fillId="4" borderId="18" xfId="0" applyNumberFormat="1" applyFont="1" applyFill="1" applyBorder="1" applyAlignment="1">
      <alignment horizontal="center" vertical="center" wrapText="1"/>
    </xf>
    <xf numFmtId="0" fontId="25" fillId="4" borderId="6" xfId="0" applyFont="1" applyFill="1" applyBorder="1" applyAlignment="1">
      <alignment horizontal="center" vertical="center"/>
    </xf>
    <xf numFmtId="4" fontId="15" fillId="4" borderId="105" xfId="0" applyNumberFormat="1" applyFont="1" applyFill="1" applyBorder="1" applyAlignment="1">
      <alignment horizontal="center" vertical="center" wrapText="1"/>
    </xf>
    <xf numFmtId="4" fontId="15" fillId="4" borderId="22" xfId="0" applyNumberFormat="1" applyFont="1" applyFill="1" applyBorder="1" applyAlignment="1">
      <alignment horizontal="center" vertical="center" wrapText="1"/>
    </xf>
    <xf numFmtId="4" fontId="15" fillId="4" borderId="23" xfId="0" applyNumberFormat="1" applyFont="1" applyFill="1" applyBorder="1" applyAlignment="1">
      <alignment horizontal="center" vertical="center" wrapText="1"/>
    </xf>
    <xf numFmtId="4" fontId="15" fillId="4" borderId="110" xfId="0" applyNumberFormat="1" applyFont="1" applyFill="1" applyBorder="1" applyAlignment="1">
      <alignment horizontal="center" vertical="center" wrapText="1"/>
    </xf>
    <xf numFmtId="4" fontId="15" fillId="4" borderId="58" xfId="0" applyNumberFormat="1" applyFont="1" applyFill="1" applyBorder="1" applyAlignment="1">
      <alignment horizontal="center" vertical="center" wrapText="1"/>
    </xf>
    <xf numFmtId="4" fontId="15" fillId="4" borderId="109" xfId="0" applyNumberFormat="1" applyFont="1" applyFill="1" applyBorder="1" applyAlignment="1">
      <alignment horizontal="center" vertical="center" wrapText="1"/>
    </xf>
    <xf numFmtId="4" fontId="15" fillId="4" borderId="88" xfId="0" applyNumberFormat="1" applyFont="1" applyFill="1" applyBorder="1" applyAlignment="1">
      <alignment horizontal="center" vertical="center" wrapText="1"/>
    </xf>
    <xf numFmtId="0" fontId="19" fillId="4" borderId="1" xfId="0" applyFont="1" applyFill="1" applyBorder="1" applyAlignment="1">
      <alignment horizontal="center" vertical="center" wrapText="1"/>
    </xf>
    <xf numFmtId="4" fontId="25" fillId="4" borderId="111" xfId="0" applyNumberFormat="1" applyFont="1" applyFill="1" applyBorder="1" applyAlignment="1">
      <alignment horizontal="center" vertical="center" wrapText="1"/>
    </xf>
    <xf numFmtId="4" fontId="25" fillId="4" borderId="9" xfId="0" applyNumberFormat="1" applyFont="1" applyFill="1" applyBorder="1" applyAlignment="1" applyProtection="1">
      <alignment horizontal="center" vertical="center" wrapText="1"/>
      <protection hidden="1"/>
    </xf>
    <xf numFmtId="0" fontId="15" fillId="4" borderId="25" xfId="0" applyFont="1" applyFill="1" applyBorder="1" applyAlignment="1">
      <alignment horizontal="center" vertical="center"/>
    </xf>
    <xf numFmtId="0" fontId="15" fillId="4" borderId="5" xfId="0" applyFont="1" applyFill="1" applyBorder="1" applyAlignment="1">
      <alignment horizontal="left" vertical="center" wrapText="1"/>
    </xf>
    <xf numFmtId="2" fontId="19" fillId="4" borderId="25" xfId="0" applyNumberFormat="1" applyFont="1" applyFill="1" applyBorder="1" applyAlignment="1">
      <alignment horizontal="center" vertical="center" wrapText="1"/>
    </xf>
    <xf numFmtId="2" fontId="19" fillId="4" borderId="5" xfId="0" applyNumberFormat="1" applyFont="1" applyFill="1" applyBorder="1" applyAlignment="1">
      <alignment horizontal="center" vertical="center"/>
    </xf>
    <xf numFmtId="2" fontId="15" fillId="0" borderId="35" xfId="0" applyNumberFormat="1" applyFont="1" applyBorder="1" applyAlignment="1" applyProtection="1">
      <alignment horizontal="center" vertical="center"/>
      <protection locked="0"/>
    </xf>
    <xf numFmtId="2" fontId="15" fillId="0" borderId="36" xfId="0" applyNumberFormat="1" applyFont="1" applyBorder="1" applyAlignment="1" applyProtection="1">
      <alignment horizontal="center" vertical="center"/>
      <protection locked="0"/>
    </xf>
    <xf numFmtId="2" fontId="15" fillId="0" borderId="49" xfId="0" applyNumberFormat="1" applyFont="1" applyBorder="1" applyAlignment="1" applyProtection="1">
      <alignment horizontal="center" vertical="center"/>
      <protection locked="0"/>
    </xf>
    <xf numFmtId="2" fontId="15" fillId="0" borderId="5" xfId="0" applyNumberFormat="1" applyFont="1" applyBorder="1" applyAlignment="1" applyProtection="1">
      <alignment horizontal="center" vertical="center"/>
      <protection locked="0"/>
    </xf>
    <xf numFmtId="2" fontId="19" fillId="4" borderId="50" xfId="0" applyNumberFormat="1" applyFont="1" applyFill="1" applyBorder="1" applyAlignment="1">
      <alignment horizontal="center" vertical="center"/>
    </xf>
    <xf numFmtId="2" fontId="15" fillId="0" borderId="27" xfId="0" applyNumberFormat="1" applyFont="1" applyBorder="1" applyAlignment="1" applyProtection="1">
      <alignment horizontal="center" vertical="center"/>
      <protection locked="0"/>
    </xf>
    <xf numFmtId="0" fontId="15" fillId="4" borderId="26" xfId="0" applyFont="1" applyFill="1" applyBorder="1" applyAlignment="1">
      <alignment horizontal="center" vertical="center"/>
    </xf>
    <xf numFmtId="0" fontId="15" fillId="4" borderId="2" xfId="0" applyFont="1" applyFill="1" applyBorder="1" applyAlignment="1">
      <alignment horizontal="left" vertical="center" wrapText="1"/>
    </xf>
    <xf numFmtId="2" fontId="19" fillId="4" borderId="26" xfId="0" applyNumberFormat="1" applyFont="1" applyFill="1" applyBorder="1" applyAlignment="1">
      <alignment horizontal="center" vertical="center" wrapText="1"/>
    </xf>
    <xf numFmtId="2" fontId="19" fillId="4" borderId="2" xfId="0" applyNumberFormat="1" applyFont="1" applyFill="1" applyBorder="1" applyAlignment="1">
      <alignment horizontal="center" vertical="center"/>
    </xf>
    <xf numFmtId="2" fontId="15" fillId="0" borderId="16" xfId="0" applyNumberFormat="1" applyFont="1" applyBorder="1" applyAlignment="1" applyProtection="1">
      <alignment horizontal="center" vertical="center"/>
      <protection locked="0"/>
    </xf>
    <xf numFmtId="2" fontId="15" fillId="0" borderId="17" xfId="0" applyNumberFormat="1" applyFont="1" applyBorder="1" applyAlignment="1" applyProtection="1">
      <alignment horizontal="center" vertical="center"/>
      <protection locked="0"/>
    </xf>
    <xf numFmtId="2" fontId="15" fillId="0" borderId="55" xfId="0" applyNumberFormat="1" applyFont="1" applyBorder="1" applyAlignment="1" applyProtection="1">
      <alignment horizontal="center" vertical="center"/>
      <protection locked="0"/>
    </xf>
    <xf numFmtId="2" fontId="15" fillId="0" borderId="2" xfId="0" applyNumberFormat="1" applyFont="1" applyBorder="1" applyAlignment="1" applyProtection="1">
      <alignment horizontal="center" vertical="center"/>
      <protection locked="0"/>
    </xf>
    <xf numFmtId="2" fontId="15" fillId="0" borderId="18" xfId="0" applyNumberFormat="1" applyFont="1" applyBorder="1" applyAlignment="1" applyProtection="1">
      <alignment horizontal="center" vertical="center"/>
      <protection locked="0"/>
    </xf>
    <xf numFmtId="0" fontId="15" fillId="4" borderId="28" xfId="0" applyFont="1" applyFill="1" applyBorder="1" applyAlignment="1">
      <alignment horizontal="center" vertical="center"/>
    </xf>
    <xf numFmtId="0" fontId="15" fillId="4" borderId="3" xfId="0" applyFont="1" applyFill="1" applyBorder="1" applyAlignment="1">
      <alignment horizontal="left" vertical="center" wrapText="1"/>
    </xf>
    <xf numFmtId="2" fontId="19" fillId="4" borderId="28" xfId="0" applyNumberFormat="1" applyFont="1" applyFill="1" applyBorder="1" applyAlignment="1">
      <alignment horizontal="center" vertical="center" wrapText="1"/>
    </xf>
    <xf numFmtId="2" fontId="19" fillId="4" borderId="3" xfId="0" applyNumberFormat="1" applyFont="1" applyFill="1" applyBorder="1" applyAlignment="1">
      <alignment horizontal="center" vertical="center"/>
    </xf>
    <xf numFmtId="2" fontId="15" fillId="0" borderId="19" xfId="0" applyNumberFormat="1" applyFont="1" applyBorder="1" applyAlignment="1" applyProtection="1">
      <alignment horizontal="center" vertical="center"/>
      <protection locked="0"/>
    </xf>
    <xf numFmtId="2" fontId="15" fillId="0" borderId="20" xfId="0" applyNumberFormat="1" applyFont="1" applyBorder="1" applyAlignment="1" applyProtection="1">
      <alignment horizontal="center" vertical="center"/>
      <protection locked="0"/>
    </xf>
    <xf numFmtId="2" fontId="15" fillId="0" borderId="59" xfId="0" applyNumberFormat="1" applyFont="1" applyBorder="1" applyAlignment="1" applyProtection="1">
      <alignment horizontal="center" vertical="center"/>
      <protection locked="0"/>
    </xf>
    <xf numFmtId="2" fontId="15" fillId="0" borderId="3" xfId="0" applyNumberFormat="1" applyFont="1" applyBorder="1" applyAlignment="1" applyProtection="1">
      <alignment horizontal="center" vertical="center"/>
      <protection locked="0"/>
    </xf>
    <xf numFmtId="2" fontId="15" fillId="0" borderId="21" xfId="0" applyNumberFormat="1" applyFont="1" applyBorder="1" applyAlignment="1" applyProtection="1">
      <alignment horizontal="center" vertical="center"/>
      <protection locked="0"/>
    </xf>
    <xf numFmtId="0" fontId="15" fillId="4" borderId="75" xfId="0" applyFont="1" applyFill="1" applyBorder="1" applyAlignment="1">
      <alignment horizontal="center" vertical="center"/>
    </xf>
    <xf numFmtId="0" fontId="15" fillId="4" borderId="76" xfId="0" applyFont="1" applyFill="1" applyBorder="1" applyAlignment="1">
      <alignment horizontal="left" vertical="center" wrapText="1"/>
    </xf>
    <xf numFmtId="2" fontId="19" fillId="4" borderId="75" xfId="0" applyNumberFormat="1" applyFont="1" applyFill="1" applyBorder="1" applyAlignment="1">
      <alignment horizontal="center" vertical="center" wrapText="1"/>
    </xf>
    <xf numFmtId="2" fontId="19" fillId="4" borderId="76" xfId="0" applyNumberFormat="1" applyFont="1" applyFill="1" applyBorder="1" applyAlignment="1">
      <alignment horizontal="center" vertical="center"/>
    </xf>
    <xf numFmtId="2" fontId="15" fillId="0" borderId="78" xfId="0" applyNumberFormat="1" applyFont="1" applyBorder="1" applyAlignment="1" applyProtection="1">
      <alignment horizontal="center" vertical="center"/>
      <protection locked="0"/>
    </xf>
    <xf numFmtId="2" fontId="15" fillId="0" borderId="79" xfId="0" applyNumberFormat="1" applyFont="1" applyBorder="1" applyAlignment="1" applyProtection="1">
      <alignment horizontal="center" vertical="center"/>
      <protection locked="0"/>
    </xf>
    <xf numFmtId="2" fontId="15" fillId="0" borderId="112" xfId="0" applyNumberFormat="1" applyFont="1" applyBorder="1" applyAlignment="1" applyProtection="1">
      <alignment horizontal="center" vertical="center"/>
      <protection locked="0"/>
    </xf>
    <xf numFmtId="2" fontId="15" fillId="0" borderId="76" xfId="0" applyNumberFormat="1" applyFont="1" applyBorder="1" applyAlignment="1" applyProtection="1">
      <alignment horizontal="center" vertical="center"/>
      <protection locked="0"/>
    </xf>
    <xf numFmtId="2" fontId="15" fillId="0" borderId="80" xfId="0" applyNumberFormat="1" applyFont="1" applyBorder="1" applyAlignment="1" applyProtection="1">
      <alignment horizontal="center" vertical="center"/>
      <protection locked="0"/>
    </xf>
    <xf numFmtId="2" fontId="19" fillId="4" borderId="43" xfId="0" applyNumberFormat="1" applyFont="1" applyFill="1" applyBorder="1" applyAlignment="1">
      <alignment horizontal="center" vertical="center" wrapText="1"/>
    </xf>
    <xf numFmtId="2" fontId="19" fillId="4" borderId="42" xfId="0" applyNumberFormat="1" applyFont="1" applyFill="1" applyBorder="1" applyAlignment="1">
      <alignment horizontal="center" vertical="center" wrapText="1"/>
    </xf>
    <xf numFmtId="2" fontId="19" fillId="4" borderId="45" xfId="0" applyNumberFormat="1" applyFont="1" applyFill="1" applyBorder="1" applyAlignment="1">
      <alignment horizontal="center" vertical="center" wrapText="1"/>
    </xf>
    <xf numFmtId="2" fontId="19" fillId="4" borderId="46" xfId="0" applyNumberFormat="1" applyFont="1" applyFill="1" applyBorder="1" applyAlignment="1">
      <alignment horizontal="center" vertical="center" wrapText="1"/>
    </xf>
    <xf numFmtId="2" fontId="19" fillId="4" borderId="108" xfId="0" applyNumberFormat="1" applyFont="1" applyFill="1" applyBorder="1" applyAlignment="1">
      <alignment horizontal="center" vertical="center" wrapText="1"/>
    </xf>
    <xf numFmtId="2" fontId="19" fillId="4" borderId="44" xfId="0" applyNumberFormat="1" applyFont="1" applyFill="1" applyBorder="1" applyAlignment="1">
      <alignment horizontal="center" vertical="center" wrapText="1"/>
    </xf>
    <xf numFmtId="2" fontId="19" fillId="4" borderId="47" xfId="0" applyNumberFormat="1" applyFont="1" applyFill="1" applyBorder="1" applyAlignment="1">
      <alignment horizontal="center" vertical="center" wrapText="1"/>
    </xf>
    <xf numFmtId="2" fontId="19" fillId="4" borderId="5" xfId="0" applyNumberFormat="1" applyFont="1" applyFill="1" applyBorder="1" applyAlignment="1">
      <alignment horizontal="center" vertical="center" wrapText="1"/>
    </xf>
    <xf numFmtId="2" fontId="19" fillId="4" borderId="35" xfId="0" applyNumberFormat="1" applyFont="1" applyFill="1" applyBorder="1" applyAlignment="1">
      <alignment horizontal="center" vertical="center" wrapText="1"/>
    </xf>
    <xf numFmtId="2" fontId="19" fillId="4" borderId="36" xfId="0" applyNumberFormat="1" applyFont="1" applyFill="1" applyBorder="1" applyAlignment="1">
      <alignment horizontal="center" vertical="center" wrapText="1"/>
    </xf>
    <xf numFmtId="2" fontId="19" fillId="4" borderId="49" xfId="0" applyNumberFormat="1" applyFont="1" applyFill="1" applyBorder="1" applyAlignment="1">
      <alignment horizontal="center" vertical="center" wrapText="1"/>
    </xf>
    <xf numFmtId="2" fontId="19" fillId="4" borderId="50" xfId="0" applyNumberFormat="1" applyFont="1" applyFill="1" applyBorder="1" applyAlignment="1">
      <alignment horizontal="center" vertical="center" wrapText="1"/>
    </xf>
    <xf numFmtId="2" fontId="19" fillId="4" borderId="27" xfId="0" applyNumberFormat="1" applyFont="1" applyFill="1" applyBorder="1" applyAlignment="1">
      <alignment horizontal="center" vertical="center" wrapText="1"/>
    </xf>
    <xf numFmtId="2" fontId="15" fillId="0" borderId="25" xfId="0" applyNumberFormat="1" applyFont="1" applyBorder="1" applyAlignment="1" applyProtection="1">
      <alignment horizontal="center" vertical="center" wrapText="1"/>
      <protection locked="0"/>
    </xf>
    <xf numFmtId="2" fontId="15" fillId="4" borderId="5" xfId="0" applyNumberFormat="1" applyFont="1" applyFill="1" applyBorder="1" applyAlignment="1">
      <alignment horizontal="center" vertical="center" wrapText="1"/>
    </xf>
    <xf numFmtId="2" fontId="15" fillId="4" borderId="35" xfId="0" applyNumberFormat="1" applyFont="1" applyFill="1" applyBorder="1" applyAlignment="1">
      <alignment horizontal="center" vertical="center" wrapText="1"/>
    </xf>
    <xf numFmtId="2" fontId="15" fillId="4" borderId="36" xfId="0" applyNumberFormat="1" applyFont="1" applyFill="1" applyBorder="1" applyAlignment="1">
      <alignment horizontal="center" vertical="center" wrapText="1"/>
    </xf>
    <xf numFmtId="2" fontId="15" fillId="4" borderId="49" xfId="0" applyNumberFormat="1" applyFont="1" applyFill="1" applyBorder="1" applyAlignment="1">
      <alignment horizontal="center" vertical="center" wrapText="1"/>
    </xf>
    <xf numFmtId="2" fontId="15" fillId="4" borderId="50" xfId="0" applyNumberFormat="1" applyFont="1" applyFill="1" applyBorder="1" applyAlignment="1">
      <alignment horizontal="center" vertical="center" wrapText="1"/>
    </xf>
    <xf numFmtId="2" fontId="15" fillId="4" borderId="27" xfId="0" applyNumberFormat="1" applyFont="1" applyFill="1" applyBorder="1" applyAlignment="1">
      <alignment horizontal="center" vertical="center" wrapText="1"/>
    </xf>
    <xf numFmtId="2" fontId="19" fillId="4" borderId="16" xfId="0" applyNumberFormat="1" applyFont="1" applyFill="1" applyBorder="1" applyAlignment="1">
      <alignment horizontal="center" vertical="center"/>
    </xf>
    <xf numFmtId="2" fontId="19" fillId="4" borderId="17" xfId="0" applyNumberFormat="1" applyFont="1" applyFill="1" applyBorder="1" applyAlignment="1">
      <alignment horizontal="center" vertical="center"/>
    </xf>
    <xf numFmtId="2" fontId="19" fillId="4" borderId="55" xfId="0" applyNumberFormat="1" applyFont="1" applyFill="1" applyBorder="1" applyAlignment="1">
      <alignment horizontal="center" vertical="center"/>
    </xf>
    <xf numFmtId="2" fontId="19" fillId="4" borderId="56" xfId="0" applyNumberFormat="1" applyFont="1" applyFill="1" applyBorder="1" applyAlignment="1">
      <alignment horizontal="center" vertical="center"/>
    </xf>
    <xf numFmtId="2" fontId="19" fillId="4" borderId="18" xfId="0" applyNumberFormat="1" applyFont="1" applyFill="1" applyBorder="1" applyAlignment="1">
      <alignment horizontal="center" vertical="center"/>
    </xf>
    <xf numFmtId="2" fontId="15" fillId="0" borderId="28" xfId="0" applyNumberFormat="1" applyFont="1" applyBorder="1" applyAlignment="1" applyProtection="1">
      <alignment horizontal="center" vertical="center" wrapText="1"/>
      <protection locked="0"/>
    </xf>
    <xf numFmtId="2" fontId="19" fillId="4" borderId="17" xfId="0" applyNumberFormat="1" applyFont="1" applyFill="1" applyBorder="1" applyAlignment="1">
      <alignment horizontal="center" vertical="center" wrapText="1"/>
    </xf>
    <xf numFmtId="2" fontId="19" fillId="4" borderId="57" xfId="0" applyNumberFormat="1" applyFont="1" applyFill="1" applyBorder="1" applyAlignment="1">
      <alignment horizontal="center" vertical="center" wrapText="1"/>
    </xf>
    <xf numFmtId="2" fontId="19" fillId="4" borderId="55" xfId="0" applyNumberFormat="1" applyFont="1" applyFill="1" applyBorder="1" applyAlignment="1">
      <alignment horizontal="center" vertical="center" wrapText="1"/>
    </xf>
    <xf numFmtId="2" fontId="19" fillId="4" borderId="2" xfId="0" applyNumberFormat="1" applyFont="1" applyFill="1" applyBorder="1" applyAlignment="1">
      <alignment horizontal="center" vertical="center" wrapText="1"/>
    </xf>
    <xf numFmtId="2" fontId="19" fillId="4" borderId="18" xfId="0" applyNumberFormat="1" applyFont="1" applyFill="1" applyBorder="1" applyAlignment="1">
      <alignment horizontal="center" vertical="center" wrapText="1"/>
    </xf>
    <xf numFmtId="2" fontId="15" fillId="0" borderId="26" xfId="0" applyNumberFormat="1" applyFont="1" applyBorder="1" applyAlignment="1" applyProtection="1">
      <alignment horizontal="center" vertical="center" wrapText="1"/>
      <protection locked="0"/>
    </xf>
    <xf numFmtId="0" fontId="15" fillId="4" borderId="6" xfId="0" applyFont="1" applyFill="1" applyBorder="1" applyAlignment="1">
      <alignment horizontal="center" vertical="center"/>
    </xf>
    <xf numFmtId="0" fontId="15" fillId="4" borderId="6" xfId="0" applyFont="1" applyFill="1" applyBorder="1" applyAlignment="1">
      <alignment horizontal="left" vertical="center" wrapText="1"/>
    </xf>
    <xf numFmtId="2" fontId="19" fillId="4" borderId="29" xfId="0" applyNumberFormat="1" applyFont="1" applyFill="1" applyBorder="1" applyAlignment="1">
      <alignment horizontal="center" vertical="center" wrapText="1"/>
    </xf>
    <xf numFmtId="2" fontId="19" fillId="4" borderId="6" xfId="0" applyNumberFormat="1" applyFont="1" applyFill="1" applyBorder="1" applyAlignment="1">
      <alignment horizontal="center" vertical="center"/>
    </xf>
    <xf numFmtId="2" fontId="15" fillId="0" borderId="37" xfId="0" applyNumberFormat="1" applyFont="1" applyBorder="1" applyAlignment="1" applyProtection="1">
      <alignment horizontal="center" vertical="center"/>
      <protection locked="0"/>
    </xf>
    <xf numFmtId="2" fontId="15" fillId="0" borderId="30" xfId="0" applyNumberFormat="1" applyFont="1" applyBorder="1" applyAlignment="1" applyProtection="1">
      <alignment horizontal="center" vertical="center"/>
      <protection locked="0"/>
    </xf>
    <xf numFmtId="2" fontId="15" fillId="0" borderId="106" xfId="0" applyNumberFormat="1" applyFont="1" applyBorder="1" applyAlignment="1" applyProtection="1">
      <alignment horizontal="center" vertical="center"/>
      <protection locked="0"/>
    </xf>
    <xf numFmtId="2" fontId="15" fillId="0" borderId="6" xfId="0" applyNumberFormat="1" applyFont="1" applyBorder="1" applyAlignment="1" applyProtection="1">
      <alignment horizontal="center" vertical="center"/>
      <protection locked="0"/>
    </xf>
    <xf numFmtId="2" fontId="15" fillId="0" borderId="31" xfId="0" applyNumberFormat="1" applyFont="1" applyBorder="1" applyAlignment="1" applyProtection="1">
      <alignment horizontal="center" vertical="center"/>
      <protection locked="0"/>
    </xf>
    <xf numFmtId="0" fontId="19" fillId="4" borderId="38" xfId="0" applyFont="1" applyFill="1" applyBorder="1" applyAlignment="1">
      <alignment horizontal="center" vertical="center"/>
    </xf>
    <xf numFmtId="0" fontId="19" fillId="4" borderId="105" xfId="0" applyFont="1" applyFill="1" applyBorder="1" applyAlignment="1">
      <alignment horizontal="center" vertical="center" wrapText="1"/>
    </xf>
    <xf numFmtId="2" fontId="19" fillId="4" borderId="38" xfId="0" applyNumberFormat="1" applyFont="1" applyFill="1" applyBorder="1" applyAlignment="1">
      <alignment horizontal="center" vertical="center" wrapText="1"/>
    </xf>
    <xf numFmtId="2" fontId="19" fillId="4" borderId="1" xfId="0" applyNumberFormat="1" applyFont="1" applyFill="1" applyBorder="1" applyAlignment="1">
      <alignment horizontal="center" vertical="center"/>
    </xf>
    <xf numFmtId="2" fontId="19" fillId="4" borderId="7" xfId="0" applyNumberFormat="1" applyFont="1" applyFill="1" applyBorder="1" applyAlignment="1">
      <alignment horizontal="center" vertical="center"/>
    </xf>
    <xf numFmtId="2" fontId="19" fillId="4" borderId="8" xfId="0" applyNumberFormat="1" applyFont="1" applyFill="1" applyBorder="1" applyAlignment="1">
      <alignment horizontal="center" vertical="center"/>
    </xf>
    <xf numFmtId="2" fontId="19" fillId="4" borderId="111" xfId="0" applyNumberFormat="1" applyFont="1" applyFill="1" applyBorder="1" applyAlignment="1">
      <alignment horizontal="center" vertical="center"/>
    </xf>
    <xf numFmtId="2" fontId="19" fillId="4" borderId="39" xfId="0" applyNumberFormat="1" applyFont="1" applyFill="1" applyBorder="1" applyAlignment="1">
      <alignment horizontal="center" vertical="center"/>
    </xf>
    <xf numFmtId="2" fontId="19" fillId="4" borderId="9" xfId="0" applyNumberFormat="1" applyFont="1" applyFill="1" applyBorder="1" applyAlignment="1">
      <alignment horizontal="center" vertical="center"/>
    </xf>
    <xf numFmtId="0" fontId="2" fillId="3" borderId="0" xfId="0" applyFont="1" applyFill="1"/>
    <xf numFmtId="0" fontId="17" fillId="0" borderId="0" xfId="0" applyFont="1" applyAlignment="1">
      <alignment horizontal="left" vertical="center" wrapText="1"/>
    </xf>
    <xf numFmtId="0" fontId="19" fillId="4" borderId="1" xfId="2" applyFont="1" applyFill="1" applyBorder="1" applyAlignment="1">
      <alignment horizontal="center" vertical="center"/>
    </xf>
    <xf numFmtId="0" fontId="19" fillId="4" borderId="41" xfId="2" applyFont="1" applyFill="1" applyBorder="1" applyAlignment="1">
      <alignment horizontal="center" vertical="center"/>
    </xf>
    <xf numFmtId="169" fontId="19" fillId="4" borderId="8" xfId="2" applyNumberFormat="1" applyFont="1" applyFill="1" applyBorder="1" applyAlignment="1">
      <alignment horizontal="center" vertical="center" wrapText="1"/>
    </xf>
    <xf numFmtId="3" fontId="19" fillId="4" borderId="39" xfId="2" applyNumberFormat="1" applyFont="1" applyFill="1" applyBorder="1" applyAlignment="1">
      <alignment horizontal="center" vertical="center" wrapText="1"/>
    </xf>
    <xf numFmtId="0" fontId="25" fillId="4" borderId="43" xfId="2" applyFont="1" applyFill="1" applyBorder="1" applyAlignment="1">
      <alignment horizontal="center" vertical="center"/>
    </xf>
    <xf numFmtId="0" fontId="19" fillId="4" borderId="48" xfId="2" applyFont="1" applyFill="1" applyBorder="1" applyAlignment="1">
      <alignment horizontal="center" vertical="center"/>
    </xf>
    <xf numFmtId="3" fontId="25" fillId="4" borderId="48" xfId="2" applyNumberFormat="1" applyFont="1" applyFill="1" applyBorder="1" applyAlignment="1">
      <alignment horizontal="center" vertical="center"/>
    </xf>
    <xf numFmtId="3" fontId="25" fillId="4" borderId="44" xfId="2" applyNumberFormat="1" applyFont="1" applyFill="1" applyBorder="1" applyAlignment="1">
      <alignment horizontal="center" vertical="center"/>
    </xf>
    <xf numFmtId="0" fontId="19" fillId="5" borderId="35" xfId="2" applyFont="1" applyFill="1" applyBorder="1" applyAlignment="1">
      <alignment horizontal="center" vertical="center"/>
    </xf>
    <xf numFmtId="0" fontId="19" fillId="4" borderId="49" xfId="2" applyFont="1" applyFill="1" applyBorder="1" applyAlignment="1">
      <alignment horizontal="center" vertical="center"/>
    </xf>
    <xf numFmtId="0" fontId="19" fillId="4" borderId="36" xfId="2" applyFont="1" applyFill="1" applyBorder="1" applyAlignment="1">
      <alignment horizontal="center" vertical="center"/>
    </xf>
    <xf numFmtId="169" fontId="19" fillId="0" borderId="50" xfId="3" applyNumberFormat="1" applyFont="1" applyBorder="1" applyAlignment="1" applyProtection="1">
      <alignment horizontal="center" vertical="center"/>
      <protection locked="0"/>
    </xf>
    <xf numFmtId="0" fontId="19" fillId="5" borderId="19" xfId="2" applyFont="1" applyFill="1" applyBorder="1" applyAlignment="1">
      <alignment horizontal="center" vertical="center"/>
    </xf>
    <xf numFmtId="0" fontId="19" fillId="4" borderId="59" xfId="2" applyFont="1" applyFill="1" applyBorder="1" applyAlignment="1">
      <alignment horizontal="center" vertical="center"/>
    </xf>
    <xf numFmtId="0" fontId="19" fillId="4" borderId="20" xfId="2" applyFont="1" applyFill="1" applyBorder="1" applyAlignment="1">
      <alignment horizontal="center" vertical="center"/>
    </xf>
    <xf numFmtId="169" fontId="19" fillId="0" borderId="60" xfId="2" applyNumberFormat="1" applyFont="1" applyBorder="1" applyAlignment="1" applyProtection="1">
      <alignment horizontal="center" vertical="center"/>
      <protection locked="0"/>
    </xf>
    <xf numFmtId="0" fontId="19" fillId="5" borderId="13" xfId="2" applyFont="1" applyFill="1" applyBorder="1" applyAlignment="1">
      <alignment horizontal="center" vertical="center"/>
    </xf>
    <xf numFmtId="0" fontId="19" fillId="5" borderId="24" xfId="2" applyFont="1" applyFill="1" applyBorder="1" applyAlignment="1">
      <alignment horizontal="center" vertical="center"/>
    </xf>
    <xf numFmtId="0" fontId="19" fillId="4" borderId="14" xfId="2" applyFont="1" applyFill="1" applyBorder="1" applyAlignment="1">
      <alignment horizontal="center" vertical="center"/>
    </xf>
    <xf numFmtId="169" fontId="19" fillId="0" borderId="52" xfId="2" applyNumberFormat="1" applyFont="1" applyBorder="1" applyAlignment="1" applyProtection="1">
      <alignment horizontal="center" vertical="center"/>
      <protection locked="0"/>
    </xf>
    <xf numFmtId="0" fontId="15" fillId="5" borderId="16" xfId="2" applyFont="1" applyFill="1" applyBorder="1" applyAlignment="1">
      <alignment horizontal="center" vertical="center"/>
    </xf>
    <xf numFmtId="0" fontId="15" fillId="4" borderId="55" xfId="2" applyFont="1" applyFill="1" applyBorder="1" applyAlignment="1">
      <alignment horizontal="right" vertical="center"/>
    </xf>
    <xf numFmtId="0" fontId="15" fillId="4" borderId="17" xfId="2" applyFont="1" applyFill="1" applyBorder="1" applyAlignment="1">
      <alignment horizontal="center" vertical="center"/>
    </xf>
    <xf numFmtId="169" fontId="15" fillId="4" borderId="56" xfId="2" applyNumberFormat="1" applyFont="1" applyFill="1" applyBorder="1" applyAlignment="1">
      <alignment horizontal="right" vertical="center"/>
    </xf>
    <xf numFmtId="0" fontId="25" fillId="5" borderId="19" xfId="2" applyFont="1" applyFill="1" applyBorder="1" applyAlignment="1">
      <alignment horizontal="center" vertical="center"/>
    </xf>
    <xf numFmtId="0" fontId="25" fillId="4" borderId="59" xfId="2" applyFont="1" applyFill="1" applyBorder="1" applyAlignment="1">
      <alignment horizontal="right" vertical="center"/>
    </xf>
    <xf numFmtId="0" fontId="25" fillId="4" borderId="20" xfId="2" applyFont="1" applyFill="1" applyBorder="1" applyAlignment="1">
      <alignment horizontal="center" vertical="center"/>
    </xf>
    <xf numFmtId="169" fontId="25" fillId="0" borderId="60" xfId="2" applyNumberFormat="1" applyFont="1" applyBorder="1" applyAlignment="1" applyProtection="1">
      <alignment horizontal="right" vertical="center"/>
      <protection locked="0"/>
    </xf>
    <xf numFmtId="0" fontId="7" fillId="4" borderId="37" xfId="2" applyFont="1" applyFill="1" applyBorder="1" applyAlignment="1">
      <alignment horizontal="center" vertical="center"/>
    </xf>
    <xf numFmtId="0" fontId="19" fillId="4" borderId="30" xfId="2" applyFont="1" applyFill="1" applyBorder="1" applyAlignment="1">
      <alignment horizontal="center" vertical="center"/>
    </xf>
    <xf numFmtId="0" fontId="7" fillId="4" borderId="30" xfId="2" applyFont="1" applyFill="1" applyBorder="1" applyAlignment="1">
      <alignment horizontal="center" vertical="center"/>
    </xf>
    <xf numFmtId="169" fontId="7" fillId="0" borderId="82" xfId="2" applyNumberFormat="1" applyFont="1" applyBorder="1" applyAlignment="1" applyProtection="1">
      <alignment horizontal="center" vertical="center"/>
      <protection locked="0"/>
    </xf>
    <xf numFmtId="0" fontId="19" fillId="4" borderId="24" xfId="2" applyFont="1" applyFill="1" applyBorder="1" applyAlignment="1">
      <alignment horizontal="center" vertical="center"/>
    </xf>
    <xf numFmtId="0" fontId="15" fillId="4" borderId="14" xfId="2" applyFont="1" applyFill="1" applyBorder="1" applyAlignment="1">
      <alignment horizontal="center" vertical="center"/>
    </xf>
    <xf numFmtId="169" fontId="19" fillId="4" borderId="52" xfId="2" applyNumberFormat="1" applyFont="1" applyFill="1" applyBorder="1" applyAlignment="1">
      <alignment horizontal="center" vertical="center"/>
    </xf>
    <xf numFmtId="0" fontId="19" fillId="5" borderId="16" xfId="2" applyFont="1" applyFill="1" applyBorder="1" applyAlignment="1">
      <alignment horizontal="center" vertical="center"/>
    </xf>
    <xf numFmtId="0" fontId="19" fillId="4" borderId="55" xfId="2" applyFont="1" applyFill="1" applyBorder="1" applyAlignment="1">
      <alignment horizontal="center" vertical="center"/>
    </xf>
    <xf numFmtId="0" fontId="19" fillId="4" borderId="17" xfId="2" applyFont="1" applyFill="1" applyBorder="1" applyAlignment="1">
      <alignment horizontal="center" vertical="center"/>
    </xf>
    <xf numFmtId="169" fontId="19" fillId="4" borderId="56" xfId="2" applyNumberFormat="1" applyFont="1" applyFill="1" applyBorder="1" applyAlignment="1">
      <alignment horizontal="center" vertical="center"/>
    </xf>
    <xf numFmtId="169" fontId="25" fillId="0" borderId="56" xfId="2" applyNumberFormat="1" applyFont="1" applyBorder="1" applyAlignment="1" applyProtection="1">
      <alignment horizontal="right" vertical="center"/>
      <protection locked="0"/>
    </xf>
    <xf numFmtId="0" fontId="25" fillId="4" borderId="16" xfId="2" applyFont="1" applyFill="1" applyBorder="1" applyAlignment="1">
      <alignment horizontal="center" vertical="center"/>
    </xf>
    <xf numFmtId="0" fontId="25" fillId="4" borderId="55" xfId="2" applyFont="1" applyFill="1" applyBorder="1" applyAlignment="1">
      <alignment horizontal="right" vertical="center"/>
    </xf>
    <xf numFmtId="0" fontId="25" fillId="4" borderId="17" xfId="2" applyFont="1" applyFill="1" applyBorder="1" applyAlignment="1">
      <alignment horizontal="center" vertical="center"/>
    </xf>
    <xf numFmtId="169" fontId="19" fillId="0" borderId="56" xfId="2" applyNumberFormat="1" applyFont="1" applyBorder="1" applyAlignment="1" applyProtection="1">
      <alignment horizontal="center" vertical="center"/>
      <protection locked="0"/>
    </xf>
    <xf numFmtId="0" fontId="19" fillId="5" borderId="7" xfId="2" applyFont="1" applyFill="1" applyBorder="1" applyAlignment="1">
      <alignment horizontal="center" vertical="center"/>
    </xf>
    <xf numFmtId="0" fontId="19" fillId="4" borderId="111" xfId="2" applyFont="1" applyFill="1" applyBorder="1" applyAlignment="1">
      <alignment horizontal="center" vertical="center"/>
    </xf>
    <xf numFmtId="0" fontId="19" fillId="4" borderId="8" xfId="2" applyFont="1" applyFill="1" applyBorder="1" applyAlignment="1">
      <alignment horizontal="center" vertical="center"/>
    </xf>
    <xf numFmtId="169" fontId="19" fillId="0" borderId="39" xfId="2" applyNumberFormat="1" applyFont="1" applyBorder="1" applyAlignment="1" applyProtection="1">
      <alignment horizontal="center" vertical="center"/>
      <protection locked="0"/>
    </xf>
    <xf numFmtId="1" fontId="19" fillId="5" borderId="13" xfId="2" applyNumberFormat="1" applyFont="1" applyFill="1" applyBorder="1" applyAlignment="1">
      <alignment horizontal="center" vertical="center"/>
    </xf>
    <xf numFmtId="171" fontId="19" fillId="4" borderId="24" xfId="2" applyNumberFormat="1" applyFont="1" applyFill="1" applyBorder="1" applyAlignment="1">
      <alignment horizontal="center" vertical="center"/>
    </xf>
    <xf numFmtId="171" fontId="19" fillId="4" borderId="14" xfId="2" applyNumberFormat="1" applyFont="1" applyFill="1" applyBorder="1" applyAlignment="1">
      <alignment horizontal="center" vertical="center"/>
    </xf>
    <xf numFmtId="1" fontId="19" fillId="4" borderId="52" xfId="2" applyNumberFormat="1" applyFont="1" applyFill="1" applyBorder="1" applyAlignment="1">
      <alignment horizontal="center" vertical="center"/>
    </xf>
    <xf numFmtId="16" fontId="15" fillId="5" borderId="16" xfId="2" applyNumberFormat="1" applyFont="1" applyFill="1" applyBorder="1" applyAlignment="1">
      <alignment horizontal="center" vertical="center"/>
    </xf>
    <xf numFmtId="171" fontId="15" fillId="4" borderId="56" xfId="2" applyNumberFormat="1" applyFont="1" applyFill="1" applyBorder="1" applyAlignment="1">
      <alignment horizontal="center" vertical="center"/>
    </xf>
    <xf numFmtId="1" fontId="15" fillId="4" borderId="56" xfId="2" applyNumberFormat="1" applyFont="1" applyFill="1" applyBorder="1" applyAlignment="1">
      <alignment horizontal="center" vertical="center"/>
    </xf>
    <xf numFmtId="0" fontId="25" fillId="5" borderId="16" xfId="2" applyFont="1" applyFill="1" applyBorder="1" applyAlignment="1">
      <alignment horizontal="center" vertical="center"/>
    </xf>
    <xf numFmtId="1" fontId="25" fillId="4" borderId="56" xfId="2" applyNumberFormat="1" applyFont="1" applyFill="1" applyBorder="1" applyAlignment="1">
      <alignment horizontal="center" vertical="center"/>
    </xf>
    <xf numFmtId="0" fontId="25" fillId="4" borderId="106" xfId="2" applyFont="1" applyFill="1" applyBorder="1" applyAlignment="1">
      <alignment horizontal="right" vertical="center"/>
    </xf>
    <xf numFmtId="0" fontId="25" fillId="4" borderId="30" xfId="2" applyFont="1" applyFill="1" applyBorder="1" applyAlignment="1">
      <alignment horizontal="center" vertical="center"/>
    </xf>
    <xf numFmtId="1" fontId="25" fillId="4" borderId="82" xfId="2" applyNumberFormat="1" applyFont="1" applyFill="1" applyBorder="1" applyAlignment="1">
      <alignment horizontal="center" vertical="center"/>
    </xf>
    <xf numFmtId="0" fontId="25" fillId="5" borderId="43" xfId="2" applyFont="1" applyFill="1" applyBorder="1" applyAlignment="1">
      <alignment horizontal="center" vertical="center"/>
    </xf>
    <xf numFmtId="169" fontId="15" fillId="0" borderId="56" xfId="2" applyNumberFormat="1" applyFont="1" applyBorder="1" applyAlignment="1" applyProtection="1">
      <alignment horizontal="center" vertical="center"/>
      <protection locked="0"/>
    </xf>
    <xf numFmtId="0" fontId="15" fillId="4" borderId="49" xfId="2" applyFont="1" applyFill="1" applyBorder="1" applyAlignment="1">
      <alignment horizontal="right" vertical="center"/>
    </xf>
    <xf numFmtId="0" fontId="19" fillId="5" borderId="13" xfId="0" applyFont="1" applyFill="1" applyBorder="1" applyAlignment="1">
      <alignment horizontal="center" vertical="center"/>
    </xf>
    <xf numFmtId="0" fontId="19" fillId="4" borderId="8" xfId="0" applyFont="1" applyFill="1" applyBorder="1" applyAlignment="1">
      <alignment horizontal="center" vertical="center" wrapText="1"/>
    </xf>
    <xf numFmtId="169" fontId="19" fillId="4" borderId="8" xfId="0" applyNumberFormat="1" applyFont="1" applyFill="1" applyBorder="1" applyAlignment="1">
      <alignment horizontal="center" vertical="center"/>
    </xf>
    <xf numFmtId="169" fontId="19" fillId="0" borderId="9" xfId="0" applyNumberFormat="1" applyFont="1" applyBorder="1" applyAlignment="1" applyProtection="1">
      <alignment horizontal="center" vertical="center"/>
      <protection locked="0"/>
    </xf>
    <xf numFmtId="49" fontId="19" fillId="4" borderId="113" xfId="0" applyNumberFormat="1" applyFont="1" applyFill="1" applyBorder="1" applyAlignment="1">
      <alignment horizontal="center" vertical="center"/>
    </xf>
    <xf numFmtId="0" fontId="19" fillId="4" borderId="33" xfId="0" applyFont="1" applyFill="1" applyBorder="1" applyAlignment="1">
      <alignment horizontal="center" vertical="center" wrapText="1"/>
    </xf>
    <xf numFmtId="169" fontId="19" fillId="4" borderId="33" xfId="0" applyNumberFormat="1" applyFont="1" applyFill="1" applyBorder="1" applyAlignment="1">
      <alignment horizontal="center" vertical="center"/>
    </xf>
    <xf numFmtId="169" fontId="19" fillId="0" borderId="114" xfId="0" applyNumberFormat="1" applyFont="1" applyBorder="1" applyAlignment="1" applyProtection="1">
      <alignment horizontal="center" vertical="center"/>
      <protection locked="0"/>
    </xf>
    <xf numFmtId="0" fontId="19" fillId="5" borderId="22" xfId="2" applyFont="1" applyFill="1" applyBorder="1" applyAlignment="1">
      <alignment horizontal="center" vertical="center"/>
    </xf>
    <xf numFmtId="0" fontId="19" fillId="4" borderId="110" xfId="2" applyFont="1" applyFill="1" applyBorder="1" applyAlignment="1">
      <alignment horizontal="center" vertical="center"/>
    </xf>
    <xf numFmtId="169" fontId="19" fillId="0" borderId="109" xfId="2" applyNumberFormat="1" applyFont="1" applyBorder="1" applyAlignment="1" applyProtection="1">
      <alignment horizontal="center" vertical="center"/>
      <protection locked="0"/>
    </xf>
    <xf numFmtId="0" fontId="19" fillId="4" borderId="10" xfId="2" applyFont="1" applyFill="1" applyBorder="1" applyAlignment="1">
      <alignment horizontal="center" vertical="center"/>
    </xf>
    <xf numFmtId="0" fontId="19" fillId="4" borderId="115" xfId="2" applyFont="1" applyFill="1" applyBorder="1" applyAlignment="1">
      <alignment horizontal="center" vertical="center" wrapText="1"/>
    </xf>
    <xf numFmtId="0" fontId="19" fillId="4" borderId="11" xfId="2" applyFont="1" applyFill="1" applyBorder="1" applyAlignment="1">
      <alignment horizontal="center" vertical="center"/>
    </xf>
    <xf numFmtId="169" fontId="19" fillId="4" borderId="116" xfId="2" applyNumberFormat="1" applyFont="1" applyFill="1" applyBorder="1" applyAlignment="1">
      <alignment horizontal="center" vertical="center"/>
    </xf>
    <xf numFmtId="0" fontId="13" fillId="4" borderId="113" xfId="0" applyFont="1" applyFill="1" applyBorder="1" applyAlignment="1">
      <alignment horizontal="center" vertical="center"/>
    </xf>
    <xf numFmtId="0" fontId="19" fillId="4" borderId="13" xfId="2" applyFont="1" applyFill="1" applyBorder="1" applyAlignment="1">
      <alignment horizontal="center" vertical="center"/>
    </xf>
    <xf numFmtId="0" fontId="15" fillId="4" borderId="16" xfId="2" applyFont="1" applyFill="1" applyBorder="1" applyAlignment="1">
      <alignment horizontal="center" vertical="center"/>
    </xf>
    <xf numFmtId="0" fontId="27" fillId="4" borderId="16" xfId="2" applyFont="1" applyFill="1" applyBorder="1" applyAlignment="1">
      <alignment horizontal="center" vertical="center"/>
    </xf>
    <xf numFmtId="0" fontId="8" fillId="4" borderId="19" xfId="2" applyFont="1" applyFill="1" applyBorder="1" applyAlignment="1">
      <alignment horizontal="center" vertical="center"/>
    </xf>
    <xf numFmtId="0" fontId="8" fillId="4" borderId="59" xfId="2" applyFont="1" applyFill="1" applyBorder="1" applyAlignment="1">
      <alignment horizontal="right" vertical="center"/>
    </xf>
    <xf numFmtId="0" fontId="15" fillId="4" borderId="20" xfId="2" applyFont="1" applyFill="1" applyBorder="1" applyAlignment="1">
      <alignment horizontal="center" vertical="center"/>
    </xf>
    <xf numFmtId="0" fontId="27" fillId="4" borderId="19" xfId="2" applyFont="1" applyFill="1" applyBorder="1" applyAlignment="1">
      <alignment horizontal="center" vertical="center"/>
    </xf>
    <xf numFmtId="0" fontId="27" fillId="4" borderId="59" xfId="2" applyFont="1" applyFill="1" applyBorder="1" applyAlignment="1">
      <alignment horizontal="right" vertical="center"/>
    </xf>
    <xf numFmtId="0" fontId="15" fillId="4" borderId="55" xfId="2" applyFont="1" applyFill="1" applyBorder="1" applyAlignment="1">
      <alignment horizontal="center" vertical="center"/>
    </xf>
    <xf numFmtId="0" fontId="15" fillId="5" borderId="19" xfId="2" applyFont="1" applyFill="1" applyBorder="1" applyAlignment="1">
      <alignment horizontal="center" vertical="center"/>
    </xf>
    <xf numFmtId="0" fontId="15" fillId="4" borderId="59" xfId="2" applyFont="1" applyFill="1" applyBorder="1" applyAlignment="1">
      <alignment horizontal="center" vertical="center"/>
    </xf>
    <xf numFmtId="169" fontId="15" fillId="0" borderId="60" xfId="2" applyNumberFormat="1" applyFont="1" applyBorder="1" applyAlignment="1" applyProtection="1">
      <alignment horizontal="center" vertical="center"/>
      <protection locked="0"/>
    </xf>
    <xf numFmtId="169" fontId="15" fillId="4" borderId="56" xfId="2" applyNumberFormat="1" applyFont="1" applyFill="1" applyBorder="1" applyAlignment="1">
      <alignment horizontal="center" vertical="center"/>
    </xf>
    <xf numFmtId="0" fontId="25" fillId="4" borderId="59" xfId="2" applyFont="1" applyFill="1" applyBorder="1" applyAlignment="1">
      <alignment horizontal="right" vertical="center" wrapText="1"/>
    </xf>
    <xf numFmtId="169" fontId="25" fillId="0" borderId="60" xfId="2" applyNumberFormat="1" applyFont="1" applyBorder="1" applyAlignment="1" applyProtection="1">
      <alignment horizontal="center" vertical="center"/>
      <protection locked="0"/>
    </xf>
    <xf numFmtId="0" fontId="19" fillId="4" borderId="24" xfId="2" applyFont="1" applyFill="1" applyBorder="1" applyAlignment="1">
      <alignment horizontal="center" vertical="center" wrapText="1"/>
    </xf>
    <xf numFmtId="0" fontId="15" fillId="5" borderId="35" xfId="2" applyFont="1" applyFill="1" applyBorder="1" applyAlignment="1">
      <alignment horizontal="center" vertical="center"/>
    </xf>
    <xf numFmtId="0" fontId="15" fillId="4" borderId="49" xfId="2" applyFont="1" applyFill="1" applyBorder="1" applyAlignment="1">
      <alignment horizontal="center" vertical="center" wrapText="1"/>
    </xf>
    <xf numFmtId="169" fontId="15" fillId="0" borderId="50" xfId="2" applyNumberFormat="1" applyFont="1" applyBorder="1" applyAlignment="1" applyProtection="1">
      <alignment horizontal="center" vertical="center"/>
      <protection locked="0"/>
    </xf>
    <xf numFmtId="0" fontId="15" fillId="5" borderId="22" xfId="2" applyFont="1" applyFill="1" applyBorder="1" applyAlignment="1">
      <alignment horizontal="center" vertical="center"/>
    </xf>
    <xf numFmtId="0" fontId="15" fillId="4" borderId="110" xfId="2" applyFont="1" applyFill="1" applyBorder="1" applyAlignment="1">
      <alignment horizontal="center" vertical="center" wrapText="1"/>
    </xf>
    <xf numFmtId="169" fontId="15" fillId="0" borderId="109" xfId="2" applyNumberFormat="1" applyFont="1" applyBorder="1" applyAlignment="1" applyProtection="1">
      <alignment horizontal="center" vertical="center"/>
      <protection locked="0"/>
    </xf>
    <xf numFmtId="0" fontId="19" fillId="5" borderId="65" xfId="2" applyFont="1" applyFill="1" applyBorder="1" applyAlignment="1">
      <alignment horizontal="center" vertical="center"/>
    </xf>
    <xf numFmtId="0" fontId="19" fillId="4" borderId="107" xfId="2" applyFont="1" applyFill="1" applyBorder="1" applyAlignment="1">
      <alignment horizontal="center" vertical="center"/>
    </xf>
    <xf numFmtId="171" fontId="19" fillId="4" borderId="66" xfId="2" applyNumberFormat="1" applyFont="1" applyFill="1" applyBorder="1" applyAlignment="1">
      <alignment horizontal="center" vertical="center"/>
    </xf>
    <xf numFmtId="1" fontId="19" fillId="4" borderId="64" xfId="2" applyNumberFormat="1" applyFont="1" applyFill="1" applyBorder="1" applyAlignment="1">
      <alignment horizontal="center" vertical="center"/>
    </xf>
    <xf numFmtId="0" fontId="25" fillId="5" borderId="117" xfId="2" applyFont="1" applyFill="1" applyBorder="1" applyAlignment="1">
      <alignment horizontal="center" vertical="center"/>
    </xf>
    <xf numFmtId="0" fontId="7" fillId="4" borderId="16" xfId="2" applyFont="1" applyFill="1" applyBorder="1" applyAlignment="1">
      <alignment horizontal="center" vertical="center" wrapText="1"/>
    </xf>
    <xf numFmtId="0" fontId="19" fillId="4" borderId="11" xfId="2" applyFont="1" applyFill="1" applyBorder="1" applyAlignment="1">
      <alignment horizontal="center" vertical="center" wrapText="1"/>
    </xf>
    <xf numFmtId="2" fontId="19" fillId="4" borderId="12" xfId="2" applyNumberFormat="1" applyFont="1" applyFill="1" applyBorder="1" applyAlignment="1">
      <alignment horizontal="center" vertical="center" wrapText="1"/>
    </xf>
    <xf numFmtId="0" fontId="15" fillId="5" borderId="16" xfId="2" applyFont="1" applyFill="1" applyBorder="1" applyAlignment="1">
      <alignment horizontal="center" vertical="center" wrapText="1"/>
    </xf>
    <xf numFmtId="0" fontId="15" fillId="4" borderId="17" xfId="2" applyFont="1" applyFill="1" applyBorder="1" applyAlignment="1">
      <alignment horizontal="right" vertical="center" wrapText="1"/>
    </xf>
    <xf numFmtId="0" fontId="15" fillId="4" borderId="17" xfId="2" applyFont="1" applyFill="1" applyBorder="1" applyAlignment="1">
      <alignment horizontal="center" vertical="center" wrapText="1"/>
    </xf>
    <xf numFmtId="2" fontId="15" fillId="4" borderId="18" xfId="2" applyNumberFormat="1" applyFont="1" applyFill="1" applyBorder="1" applyAlignment="1">
      <alignment horizontal="center" vertical="center" wrapText="1"/>
    </xf>
    <xf numFmtId="0" fontId="27" fillId="4" borderId="16" xfId="2" applyFont="1" applyFill="1" applyBorder="1" applyAlignment="1">
      <alignment horizontal="center" vertical="center" wrapText="1"/>
    </xf>
    <xf numFmtId="0" fontId="27" fillId="4" borderId="17" xfId="2" applyFont="1" applyFill="1" applyBorder="1" applyAlignment="1">
      <alignment horizontal="right" vertical="center" wrapText="1"/>
    </xf>
    <xf numFmtId="0" fontId="27" fillId="4" borderId="20" xfId="2" applyFont="1" applyFill="1" applyBorder="1" applyAlignment="1">
      <alignment horizontal="right" vertical="center" wrapText="1"/>
    </xf>
    <xf numFmtId="0" fontId="27" fillId="4" borderId="113" xfId="2" applyFont="1" applyFill="1" applyBorder="1" applyAlignment="1">
      <alignment horizontal="center" vertical="center" wrapText="1"/>
    </xf>
    <xf numFmtId="0" fontId="27" fillId="4" borderId="30" xfId="2" applyFont="1" applyFill="1" applyBorder="1" applyAlignment="1">
      <alignment horizontal="right" vertical="center" wrapText="1"/>
    </xf>
    <xf numFmtId="0" fontId="15" fillId="4" borderId="30" xfId="2" applyFont="1" applyFill="1" applyBorder="1" applyAlignment="1">
      <alignment horizontal="center" vertical="center" wrapText="1"/>
    </xf>
    <xf numFmtId="2" fontId="15" fillId="4" borderId="34" xfId="2" applyNumberFormat="1" applyFont="1" applyFill="1" applyBorder="1" applyAlignment="1">
      <alignment horizontal="center" vertical="center" wrapText="1"/>
    </xf>
    <xf numFmtId="0" fontId="19" fillId="5" borderId="22" xfId="2" applyFont="1" applyFill="1" applyBorder="1" applyAlignment="1">
      <alignment horizontal="center" vertical="center" wrapText="1"/>
    </xf>
    <xf numFmtId="0" fontId="19" fillId="4" borderId="23" xfId="2" applyFont="1" applyFill="1" applyBorder="1" applyAlignment="1">
      <alignment horizontal="center" vertical="center" wrapText="1"/>
    </xf>
    <xf numFmtId="0" fontId="15" fillId="4" borderId="23" xfId="2" applyFont="1" applyFill="1" applyBorder="1" applyAlignment="1">
      <alignment horizontal="center" vertical="center" wrapText="1"/>
    </xf>
    <xf numFmtId="2" fontId="8" fillId="4" borderId="18" xfId="2" applyNumberFormat="1" applyFont="1" applyFill="1" applyBorder="1" applyAlignment="1">
      <alignment horizontal="center" vertical="center" wrapText="1"/>
    </xf>
    <xf numFmtId="0" fontId="27" fillId="4" borderId="37" xfId="2" applyFont="1" applyFill="1" applyBorder="1" applyAlignment="1">
      <alignment horizontal="center" vertical="center" wrapText="1"/>
    </xf>
    <xf numFmtId="2" fontId="8" fillId="4" borderId="31" xfId="2" applyNumberFormat="1" applyFont="1" applyFill="1" applyBorder="1" applyAlignment="1">
      <alignment horizontal="center" vertical="center" wrapText="1"/>
    </xf>
    <xf numFmtId="0" fontId="19" fillId="5" borderId="70" xfId="2" applyFont="1" applyFill="1" applyBorder="1" applyAlignment="1">
      <alignment horizontal="center" vertical="center" wrapText="1"/>
    </xf>
    <xf numFmtId="0" fontId="19" fillId="4" borderId="71" xfId="2" applyFont="1" applyFill="1" applyBorder="1" applyAlignment="1">
      <alignment horizontal="center" vertical="center" wrapText="1"/>
    </xf>
    <xf numFmtId="2" fontId="19" fillId="4" borderId="72" xfId="2" applyNumberFormat="1" applyFont="1" applyFill="1" applyBorder="1" applyAlignment="1">
      <alignment horizontal="center" vertical="center" wrapText="1"/>
    </xf>
    <xf numFmtId="3" fontId="15" fillId="0" borderId="21" xfId="2" applyNumberFormat="1" applyFont="1" applyBorder="1" applyAlignment="1" applyProtection="1">
      <alignment horizontal="center" vertical="center"/>
      <protection locked="0"/>
    </xf>
    <xf numFmtId="0" fontId="15" fillId="4" borderId="8" xfId="2" applyFont="1" applyFill="1" applyBorder="1" applyAlignment="1">
      <alignment horizontal="center" vertical="center"/>
    </xf>
    <xf numFmtId="3" fontId="15" fillId="0" borderId="9" xfId="2" applyNumberFormat="1" applyFont="1" applyBorder="1" applyAlignment="1" applyProtection="1">
      <alignment horizontal="center" vertical="center"/>
      <protection locked="0"/>
    </xf>
    <xf numFmtId="3" fontId="19" fillId="4" borderId="15" xfId="2" applyNumberFormat="1" applyFont="1" applyFill="1" applyBorder="1" applyAlignment="1">
      <alignment horizontal="center" vertical="center"/>
    </xf>
    <xf numFmtId="3" fontId="15" fillId="4" borderId="18" xfId="2" applyNumberFormat="1" applyFont="1" applyFill="1" applyBorder="1" applyAlignment="1">
      <alignment horizontal="center" vertical="center"/>
    </xf>
    <xf numFmtId="0" fontId="25" fillId="4" borderId="17" xfId="2" applyFont="1" applyFill="1" applyBorder="1" applyAlignment="1">
      <alignment horizontal="right" vertical="center"/>
    </xf>
    <xf numFmtId="3" fontId="25" fillId="0" borderId="18" xfId="2" applyNumberFormat="1" applyFont="1" applyBorder="1" applyAlignment="1" applyProtection="1">
      <alignment horizontal="center" vertical="center"/>
      <protection locked="0"/>
    </xf>
    <xf numFmtId="3" fontId="15" fillId="0" borderId="18" xfId="2" applyNumberFormat="1" applyFont="1" applyBorder="1" applyAlignment="1" applyProtection="1">
      <alignment horizontal="center" vertical="center"/>
      <protection locked="0"/>
    </xf>
    <xf numFmtId="0" fontId="15" fillId="4" borderId="23" xfId="2" applyFont="1" applyFill="1" applyBorder="1" applyAlignment="1">
      <alignment horizontal="center" vertical="center"/>
    </xf>
    <xf numFmtId="3" fontId="15" fillId="0" borderId="88" xfId="2" applyNumberFormat="1" applyFont="1" applyBorder="1" applyAlignment="1" applyProtection="1">
      <alignment horizontal="center" vertical="center"/>
      <protection locked="0"/>
    </xf>
    <xf numFmtId="0" fontId="15" fillId="5" borderId="37" xfId="2" applyFont="1" applyFill="1" applyBorder="1" applyAlignment="1">
      <alignment horizontal="center" vertical="center"/>
    </xf>
    <xf numFmtId="0" fontId="15" fillId="4" borderId="30" xfId="2" applyFont="1" applyFill="1" applyBorder="1" applyAlignment="1">
      <alignment horizontal="center" vertical="center"/>
    </xf>
    <xf numFmtId="3" fontId="15" fillId="0" borderId="31" xfId="2" applyNumberFormat="1" applyFont="1" applyBorder="1" applyAlignment="1" applyProtection="1">
      <alignment horizontal="center" vertical="center"/>
      <protection locked="0"/>
    </xf>
    <xf numFmtId="3" fontId="43" fillId="4" borderId="15" xfId="2" applyNumberFormat="1" applyFont="1" applyFill="1" applyBorder="1" applyAlignment="1">
      <alignment horizontal="center" vertical="center"/>
    </xf>
    <xf numFmtId="0" fontId="19" fillId="4" borderId="14" xfId="2" applyFont="1" applyFill="1" applyBorder="1" applyAlignment="1">
      <alignment horizontal="center" vertical="center" wrapText="1"/>
    </xf>
    <xf numFmtId="3" fontId="15" fillId="4" borderId="15" xfId="2" applyNumberFormat="1" applyFont="1" applyFill="1" applyBorder="1" applyAlignment="1">
      <alignment horizontal="center" vertical="center"/>
    </xf>
    <xf numFmtId="0" fontId="15" fillId="4" borderId="36" xfId="2" applyFont="1" applyFill="1" applyBorder="1" applyAlignment="1">
      <alignment horizontal="center" vertical="center"/>
    </xf>
    <xf numFmtId="3" fontId="15" fillId="0" borderId="27" xfId="2" applyNumberFormat="1" applyFont="1" applyBorder="1" applyAlignment="1" applyProtection="1">
      <alignment horizontal="center" vertical="center"/>
      <protection locked="0"/>
    </xf>
    <xf numFmtId="0" fontId="44" fillId="0" borderId="0" xfId="2" applyFont="1"/>
    <xf numFmtId="0" fontId="19" fillId="4" borderId="7" xfId="2" applyFont="1" applyFill="1" applyBorder="1" applyAlignment="1">
      <alignment horizontal="center" vertical="center"/>
    </xf>
    <xf numFmtId="0" fontId="19" fillId="4" borderId="8" xfId="2" applyFont="1" applyFill="1" applyBorder="1" applyAlignment="1">
      <alignment horizontal="center" vertical="center"/>
    </xf>
    <xf numFmtId="0" fontId="7" fillId="4" borderId="8" xfId="2" applyFont="1" applyFill="1" applyBorder="1" applyAlignment="1">
      <alignment horizontal="center" vertical="center" wrapText="1"/>
    </xf>
    <xf numFmtId="3" fontId="7" fillId="4" borderId="9" xfId="2" applyNumberFormat="1" applyFont="1" applyFill="1" applyBorder="1" applyAlignment="1">
      <alignment horizontal="center" vertical="center"/>
    </xf>
    <xf numFmtId="0" fontId="15" fillId="4" borderId="35" xfId="2" applyFont="1" applyFill="1" applyBorder="1" applyAlignment="1">
      <alignment horizontal="center" vertical="center"/>
    </xf>
    <xf numFmtId="0" fontId="15" fillId="4" borderId="36" xfId="2" applyFont="1" applyFill="1" applyBorder="1" applyAlignment="1">
      <alignment horizontal="center" vertical="center"/>
    </xf>
    <xf numFmtId="169" fontId="15" fillId="0" borderId="36" xfId="2" applyNumberFormat="1" applyFont="1" applyBorder="1" applyAlignment="1" applyProtection="1">
      <alignment horizontal="center" vertical="center"/>
      <protection locked="0"/>
    </xf>
    <xf numFmtId="169" fontId="8" fillId="4" borderId="27" xfId="2" applyNumberFormat="1" applyFont="1" applyFill="1" applyBorder="1" applyAlignment="1">
      <alignment horizontal="center"/>
    </xf>
    <xf numFmtId="0" fontId="15" fillId="4" borderId="17" xfId="2" applyFont="1" applyFill="1" applyBorder="1" applyAlignment="1">
      <alignment horizontal="center" vertical="center"/>
    </xf>
    <xf numFmtId="169" fontId="15" fillId="0" borderId="18" xfId="2" applyNumberFormat="1" applyFont="1" applyBorder="1" applyAlignment="1" applyProtection="1">
      <alignment horizontal="center" vertical="center"/>
      <protection locked="0"/>
    </xf>
    <xf numFmtId="0" fontId="15" fillId="4" borderId="37" xfId="2" applyFont="1" applyFill="1" applyBorder="1" applyAlignment="1">
      <alignment horizontal="center" vertical="center"/>
    </xf>
    <xf numFmtId="0" fontId="15" fillId="4" borderId="30" xfId="2" applyFont="1" applyFill="1" applyBorder="1" applyAlignment="1">
      <alignment horizontal="center" vertical="center"/>
    </xf>
    <xf numFmtId="10" fontId="15" fillId="4" borderId="30" xfId="2" applyNumberFormat="1" applyFont="1" applyFill="1" applyBorder="1" applyAlignment="1">
      <alignment horizontal="center" vertical="center"/>
    </xf>
    <xf numFmtId="10" fontId="15" fillId="4" borderId="31" xfId="2" applyNumberFormat="1" applyFont="1" applyFill="1" applyBorder="1" applyAlignment="1">
      <alignment horizontal="center" vertical="center"/>
    </xf>
    <xf numFmtId="0" fontId="17" fillId="0" borderId="0" xfId="0" applyFont="1" applyAlignment="1">
      <alignment wrapText="1"/>
    </xf>
    <xf numFmtId="0" fontId="18" fillId="4" borderId="1" xfId="4" applyFont="1" applyFill="1" applyBorder="1" applyAlignment="1">
      <alignment horizontal="center" vertical="center"/>
    </xf>
    <xf numFmtId="0" fontId="19" fillId="4" borderId="41" xfId="4" applyFont="1" applyFill="1" applyBorder="1" applyAlignment="1">
      <alignment horizontal="center" vertical="center"/>
    </xf>
    <xf numFmtId="169" fontId="19" fillId="4" borderId="118" xfId="4" applyNumberFormat="1" applyFont="1" applyFill="1" applyBorder="1" applyAlignment="1">
      <alignment horizontal="center" vertical="center" wrapText="1"/>
    </xf>
    <xf numFmtId="3" fontId="19" fillId="4" borderId="9" xfId="4" applyNumberFormat="1" applyFont="1" applyFill="1" applyBorder="1" applyAlignment="1">
      <alignment horizontal="center" vertical="center" wrapText="1"/>
    </xf>
    <xf numFmtId="0" fontId="19" fillId="4" borderId="38" xfId="4" applyFont="1" applyFill="1" applyBorder="1" applyAlignment="1">
      <alignment horizontal="center" vertical="center"/>
    </xf>
    <xf numFmtId="0" fontId="19" fillId="4" borderId="39" xfId="4" applyFont="1" applyFill="1" applyBorder="1" applyAlignment="1">
      <alignment horizontal="center" vertical="center"/>
    </xf>
    <xf numFmtId="0" fontId="19" fillId="4" borderId="13" xfId="4" applyFont="1" applyFill="1" applyBorder="1" applyAlignment="1">
      <alignment horizontal="center" vertical="center"/>
    </xf>
    <xf numFmtId="0" fontId="19" fillId="4" borderId="14" xfId="4" applyFont="1" applyFill="1" applyBorder="1" applyAlignment="1">
      <alignment horizontal="center" vertical="center"/>
    </xf>
    <xf numFmtId="169" fontId="19" fillId="0" borderId="15" xfId="4" applyNumberFormat="1" applyFont="1" applyBorder="1" applyAlignment="1" applyProtection="1">
      <alignment horizontal="center" vertical="center"/>
      <protection locked="0"/>
    </xf>
    <xf numFmtId="0" fontId="19" fillId="4" borderId="16" xfId="4" applyFont="1" applyFill="1" applyBorder="1" applyAlignment="1">
      <alignment horizontal="center" vertical="center"/>
    </xf>
    <xf numFmtId="0" fontId="19" fillId="4" borderId="17" xfId="4" applyFont="1" applyFill="1" applyBorder="1" applyAlignment="1">
      <alignment horizontal="center" vertical="center"/>
    </xf>
    <xf numFmtId="0" fontId="19" fillId="4" borderId="36" xfId="4" applyFont="1" applyFill="1" applyBorder="1" applyAlignment="1">
      <alignment horizontal="center" vertical="center"/>
    </xf>
    <xf numFmtId="169" fontId="19" fillId="0" borderId="18" xfId="4" applyNumberFormat="1" applyFont="1" applyBorder="1" applyAlignment="1" applyProtection="1">
      <alignment horizontal="center" vertical="center"/>
      <protection locked="0"/>
    </xf>
    <xf numFmtId="0" fontId="15" fillId="4" borderId="16" xfId="4" applyFont="1" applyFill="1" applyBorder="1" applyAlignment="1">
      <alignment horizontal="center" vertical="center"/>
    </xf>
    <xf numFmtId="0" fontId="15" fillId="4" borderId="17" xfId="4" applyFont="1" applyFill="1" applyBorder="1" applyAlignment="1">
      <alignment horizontal="center" vertical="center"/>
    </xf>
    <xf numFmtId="169" fontId="15" fillId="0" borderId="18" xfId="4" applyNumberFormat="1" applyFont="1" applyBorder="1" applyAlignment="1" applyProtection="1">
      <alignment horizontal="center" vertical="center"/>
      <protection locked="0"/>
    </xf>
    <xf numFmtId="0" fontId="15" fillId="4" borderId="20" xfId="4" applyFont="1" applyFill="1" applyBorder="1" applyAlignment="1">
      <alignment horizontal="center" vertical="center"/>
    </xf>
    <xf numFmtId="0" fontId="15" fillId="4" borderId="37" xfId="4" applyFont="1" applyFill="1" applyBorder="1" applyAlignment="1">
      <alignment horizontal="center" vertical="center"/>
    </xf>
    <xf numFmtId="0" fontId="15" fillId="4" borderId="30" xfId="4" applyFont="1" applyFill="1" applyBorder="1" applyAlignment="1">
      <alignment horizontal="center" vertical="center"/>
    </xf>
    <xf numFmtId="169" fontId="15" fillId="0" borderId="31" xfId="4" applyNumberFormat="1" applyFont="1" applyBorder="1" applyAlignment="1" applyProtection="1">
      <alignment horizontal="center" vertical="center"/>
      <protection locked="0"/>
    </xf>
    <xf numFmtId="1" fontId="15" fillId="4" borderId="16" xfId="4" applyNumberFormat="1" applyFont="1" applyFill="1" applyBorder="1" applyAlignment="1">
      <alignment horizontal="center" vertical="center"/>
    </xf>
    <xf numFmtId="1" fontId="15" fillId="4" borderId="17" xfId="4" applyNumberFormat="1" applyFont="1" applyFill="1" applyBorder="1" applyAlignment="1">
      <alignment horizontal="right" vertical="center"/>
    </xf>
    <xf numFmtId="1" fontId="15" fillId="4" borderId="17" xfId="4" applyNumberFormat="1" applyFont="1" applyFill="1" applyBorder="1" applyAlignment="1">
      <alignment horizontal="center" vertical="center"/>
    </xf>
    <xf numFmtId="3" fontId="15" fillId="0" borderId="18" xfId="4" applyNumberFormat="1" applyFont="1" applyBorder="1" applyAlignment="1" applyProtection="1">
      <alignment horizontal="center" vertical="center"/>
      <protection locked="0"/>
    </xf>
    <xf numFmtId="0" fontId="15" fillId="4" borderId="17" xfId="4" applyFont="1" applyFill="1" applyBorder="1" applyAlignment="1">
      <alignment horizontal="right" vertical="center"/>
    </xf>
    <xf numFmtId="0" fontId="19" fillId="4" borderId="37" xfId="4" applyFont="1" applyFill="1" applyBorder="1" applyAlignment="1">
      <alignment horizontal="center" vertical="center"/>
    </xf>
    <xf numFmtId="0" fontId="19" fillId="4" borderId="30" xfId="4" applyFont="1" applyFill="1" applyBorder="1" applyAlignment="1">
      <alignment horizontal="right" vertical="center"/>
    </xf>
    <xf numFmtId="1" fontId="19" fillId="4" borderId="30" xfId="4" applyNumberFormat="1" applyFont="1" applyFill="1" applyBorder="1" applyAlignment="1">
      <alignment horizontal="center" vertical="center"/>
    </xf>
    <xf numFmtId="169" fontId="19" fillId="0" borderId="31" xfId="4" applyNumberFormat="1" applyFont="1" applyBorder="1" applyAlignment="1" applyProtection="1">
      <alignment horizontal="center" vertical="center"/>
      <protection locked="0"/>
    </xf>
    <xf numFmtId="0" fontId="19" fillId="4" borderId="17" xfId="4" applyFont="1" applyFill="1" applyBorder="1" applyAlignment="1">
      <alignment horizontal="right" vertical="center"/>
    </xf>
    <xf numFmtId="3" fontId="19" fillId="0" borderId="18" xfId="4" applyNumberFormat="1" applyFont="1" applyBorder="1" applyAlignment="1" applyProtection="1">
      <alignment horizontal="center" vertical="center"/>
      <protection locked="0"/>
    </xf>
    <xf numFmtId="0" fontId="19" fillId="4" borderId="16" xfId="4" applyFont="1" applyFill="1" applyBorder="1" applyAlignment="1">
      <alignment horizontal="center" vertical="center" wrapText="1"/>
    </xf>
    <xf numFmtId="0" fontId="15" fillId="4" borderId="16" xfId="4" applyFont="1" applyFill="1" applyBorder="1" applyAlignment="1">
      <alignment horizontal="center" vertical="center" wrapText="1"/>
    </xf>
    <xf numFmtId="0" fontId="15" fillId="4" borderId="17" xfId="4" applyFont="1" applyFill="1" applyBorder="1" applyAlignment="1">
      <alignment horizontal="right" vertical="center" wrapText="1"/>
    </xf>
    <xf numFmtId="0" fontId="15" fillId="4" borderId="49" xfId="4" applyFont="1" applyFill="1" applyBorder="1" applyAlignment="1">
      <alignment horizontal="right" vertical="center"/>
    </xf>
    <xf numFmtId="0" fontId="19" fillId="4" borderId="49" xfId="4" applyFont="1" applyFill="1" applyBorder="1" applyAlignment="1">
      <alignment horizontal="right" vertical="center"/>
    </xf>
    <xf numFmtId="0" fontId="25" fillId="4" borderId="17" xfId="4" applyFont="1" applyFill="1" applyBorder="1" applyAlignment="1">
      <alignment horizontal="right" vertical="center"/>
    </xf>
    <xf numFmtId="0" fontId="25" fillId="4" borderId="17" xfId="4" applyFont="1" applyFill="1" applyBorder="1" applyAlignment="1">
      <alignment horizontal="center" vertical="center"/>
    </xf>
    <xf numFmtId="169" fontId="25" fillId="0" borderId="18" xfId="4" applyNumberFormat="1" applyFont="1" applyBorder="1" applyAlignment="1" applyProtection="1">
      <alignment horizontal="center" vertical="center"/>
      <protection locked="0"/>
    </xf>
    <xf numFmtId="1" fontId="19" fillId="4" borderId="17" xfId="4" applyNumberFormat="1" applyFont="1" applyFill="1" applyBorder="1" applyAlignment="1">
      <alignment horizontal="center" vertical="center"/>
    </xf>
    <xf numFmtId="0" fontId="15" fillId="4" borderId="36" xfId="4" applyFont="1" applyFill="1" applyBorder="1" applyAlignment="1">
      <alignment horizontal="center" vertical="center"/>
    </xf>
    <xf numFmtId="169" fontId="15" fillId="4" borderId="18" xfId="4" applyNumberFormat="1" applyFont="1" applyFill="1" applyBorder="1" applyAlignment="1">
      <alignment horizontal="center" vertical="center"/>
    </xf>
    <xf numFmtId="0" fontId="25" fillId="4" borderId="16" xfId="4" applyFont="1" applyFill="1" applyBorder="1" applyAlignment="1">
      <alignment horizontal="center" vertical="center"/>
    </xf>
    <xf numFmtId="3" fontId="15" fillId="4" borderId="18" xfId="4" applyNumberFormat="1" applyFont="1" applyFill="1" applyBorder="1" applyAlignment="1">
      <alignment horizontal="center" vertical="center"/>
    </xf>
    <xf numFmtId="3" fontId="25" fillId="0" borderId="18" xfId="4" applyNumberFormat="1" applyFont="1" applyBorder="1" applyAlignment="1" applyProtection="1">
      <alignment horizontal="center" vertical="center"/>
      <protection locked="0"/>
    </xf>
    <xf numFmtId="3" fontId="15" fillId="0" borderId="31" xfId="4" applyNumberFormat="1" applyFont="1" applyBorder="1" applyAlignment="1" applyProtection="1">
      <alignment horizontal="center" vertical="center"/>
      <protection locked="0"/>
    </xf>
    <xf numFmtId="0" fontId="15" fillId="4" borderId="119" xfId="4" applyFont="1" applyFill="1" applyBorder="1" applyAlignment="1">
      <alignment horizontal="right" vertical="center"/>
    </xf>
    <xf numFmtId="3" fontId="15" fillId="0" borderId="27" xfId="4" applyNumberFormat="1" applyFont="1" applyBorder="1" applyAlignment="1" applyProtection="1">
      <alignment horizontal="center" vertical="center"/>
      <protection locked="0"/>
    </xf>
    <xf numFmtId="0" fontId="15" fillId="4" borderId="120" xfId="4" applyFont="1" applyFill="1" applyBorder="1" applyAlignment="1">
      <alignment horizontal="right" vertical="center"/>
    </xf>
    <xf numFmtId="0" fontId="15" fillId="4" borderId="120" xfId="4" applyFont="1" applyFill="1" applyBorder="1" applyAlignment="1">
      <alignment horizontal="center" vertical="center"/>
    </xf>
    <xf numFmtId="0" fontId="15" fillId="4" borderId="19" xfId="4" applyFont="1" applyFill="1" applyBorder="1" applyAlignment="1">
      <alignment horizontal="center" vertical="center"/>
    </xf>
    <xf numFmtId="0" fontId="15" fillId="4" borderId="121" xfId="4" applyFont="1" applyFill="1" applyBorder="1" applyAlignment="1">
      <alignment horizontal="center" vertical="center"/>
    </xf>
    <xf numFmtId="3" fontId="15" fillId="0" borderId="21" xfId="4" applyNumberFormat="1" applyFont="1" applyBorder="1" applyAlignment="1" applyProtection="1">
      <alignment horizontal="center" vertical="center"/>
      <protection locked="0"/>
    </xf>
    <xf numFmtId="0" fontId="51" fillId="4" borderId="16" xfId="4" applyFont="1" applyFill="1" applyBorder="1" applyAlignment="1">
      <alignment horizontal="center" vertical="center"/>
    </xf>
    <xf numFmtId="0" fontId="51" fillId="4" borderId="57" xfId="4" applyFont="1" applyFill="1" applyBorder="1" applyAlignment="1">
      <alignment horizontal="right" vertical="center"/>
    </xf>
    <xf numFmtId="0" fontId="51" fillId="4" borderId="57" xfId="4" applyFont="1" applyFill="1" applyBorder="1" applyAlignment="1">
      <alignment vertical="center"/>
    </xf>
    <xf numFmtId="3" fontId="15" fillId="4" borderId="56" xfId="4" applyNumberFormat="1" applyFont="1" applyFill="1" applyBorder="1" applyAlignment="1">
      <alignment horizontal="center" vertical="center"/>
    </xf>
    <xf numFmtId="0" fontId="15" fillId="4" borderId="35" xfId="4" applyFont="1" applyFill="1" applyBorder="1" applyAlignment="1">
      <alignment horizontal="center" vertical="center"/>
    </xf>
    <xf numFmtId="169" fontId="15" fillId="0" borderId="27" xfId="4" applyNumberFormat="1" applyFont="1" applyBorder="1" applyAlignment="1" applyProtection="1">
      <alignment horizontal="center" vertical="center"/>
      <protection locked="0"/>
    </xf>
    <xf numFmtId="0" fontId="15" fillId="4" borderId="121" xfId="4" applyFont="1" applyFill="1" applyBorder="1" applyAlignment="1">
      <alignment horizontal="right" vertical="center"/>
    </xf>
    <xf numFmtId="169" fontId="15" fillId="0" borderId="21" xfId="4" applyNumberFormat="1" applyFont="1" applyBorder="1" applyAlignment="1" applyProtection="1">
      <alignment horizontal="center" vertical="center"/>
      <protection locked="0"/>
    </xf>
    <xf numFmtId="169" fontId="15" fillId="4" borderId="56" xfId="4" applyNumberFormat="1" applyFont="1" applyFill="1" applyBorder="1" applyAlignment="1">
      <alignment horizontal="center" vertical="center"/>
    </xf>
    <xf numFmtId="0" fontId="51" fillId="4" borderId="22" xfId="4" applyFont="1" applyFill="1" applyBorder="1" applyAlignment="1">
      <alignment horizontal="center" vertical="center"/>
    </xf>
    <xf numFmtId="3" fontId="15" fillId="4" borderId="109" xfId="4" applyNumberFormat="1" applyFont="1" applyFill="1" applyBorder="1" applyAlignment="1">
      <alignment horizontal="center" vertical="center"/>
    </xf>
    <xf numFmtId="169" fontId="15" fillId="4" borderId="21" xfId="4" applyNumberFormat="1" applyFont="1" applyFill="1" applyBorder="1" applyAlignment="1">
      <alignment horizontal="center" vertical="center"/>
    </xf>
    <xf numFmtId="0" fontId="15" fillId="4" borderId="29" xfId="4" applyFont="1" applyFill="1" applyBorder="1" applyAlignment="1">
      <alignment horizontal="center" vertical="center"/>
    </xf>
    <xf numFmtId="0" fontId="15" fillId="4" borderId="106" xfId="4" applyFont="1" applyFill="1" applyBorder="1" applyAlignment="1">
      <alignment horizontal="center" vertical="center"/>
    </xf>
    <xf numFmtId="169" fontId="15" fillId="4" borderId="31" xfId="4" applyNumberFormat="1" applyFont="1" applyFill="1" applyBorder="1" applyAlignment="1">
      <alignment horizontal="center" vertical="center"/>
    </xf>
    <xf numFmtId="0" fontId="15" fillId="4" borderId="13" xfId="4" applyFont="1" applyFill="1" applyBorder="1" applyAlignment="1">
      <alignment horizontal="center" vertical="center"/>
    </xf>
    <xf numFmtId="0" fontId="15" fillId="4" borderId="54" xfId="4" applyFont="1" applyFill="1" applyBorder="1" applyAlignment="1">
      <alignment horizontal="center" vertical="center"/>
    </xf>
    <xf numFmtId="169" fontId="15" fillId="0" borderId="15" xfId="4" applyNumberFormat="1" applyFont="1" applyBorder="1" applyAlignment="1" applyProtection="1">
      <alignment horizontal="center" vertical="center"/>
      <protection locked="0"/>
    </xf>
    <xf numFmtId="0" fontId="25" fillId="4" borderId="19" xfId="4" applyFont="1" applyFill="1" applyBorder="1" applyAlignment="1">
      <alignment horizontal="center" vertical="center"/>
    </xf>
    <xf numFmtId="0" fontId="25" fillId="4" borderId="121" xfId="4" applyFont="1" applyFill="1" applyBorder="1" applyAlignment="1">
      <alignment horizontal="center" vertical="center"/>
    </xf>
    <xf numFmtId="0" fontId="25" fillId="4" borderId="20" xfId="4" applyFont="1" applyFill="1" applyBorder="1" applyAlignment="1">
      <alignment horizontal="center" vertical="center"/>
    </xf>
    <xf numFmtId="0" fontId="15" fillId="4" borderId="54" xfId="4" applyFont="1" applyFill="1" applyBorder="1" applyAlignment="1">
      <alignment vertical="center"/>
    </xf>
    <xf numFmtId="0" fontId="15" fillId="4" borderId="57" xfId="4" applyFont="1" applyFill="1" applyBorder="1" applyAlignment="1">
      <alignment vertical="center"/>
    </xf>
    <xf numFmtId="169" fontId="25" fillId="4" borderId="17" xfId="4" applyNumberFormat="1" applyFont="1" applyFill="1" applyBorder="1" applyAlignment="1">
      <alignment horizontal="center" vertical="center"/>
    </xf>
    <xf numFmtId="172" fontId="15" fillId="0" borderId="18" xfId="4" applyNumberFormat="1" applyFont="1" applyBorder="1" applyAlignment="1" applyProtection="1">
      <alignment horizontal="center" vertical="center"/>
      <protection locked="0"/>
    </xf>
    <xf numFmtId="0" fontId="15" fillId="4" borderId="22" xfId="4" applyFont="1" applyFill="1" applyBorder="1" applyAlignment="1">
      <alignment horizontal="center" vertical="center"/>
    </xf>
    <xf numFmtId="0" fontId="15" fillId="4" borderId="122" xfId="4" applyFont="1" applyFill="1" applyBorder="1" applyAlignment="1">
      <alignment horizontal="left" vertical="center"/>
    </xf>
    <xf numFmtId="0" fontId="15" fillId="4" borderId="23" xfId="4" applyFont="1" applyFill="1" applyBorder="1" applyAlignment="1">
      <alignment horizontal="center" vertical="center"/>
    </xf>
    <xf numFmtId="3" fontId="15" fillId="0" borderId="88" xfId="4" applyNumberFormat="1" applyFont="1" applyBorder="1" applyAlignment="1" applyProtection="1">
      <alignment horizontal="center" vertical="center"/>
      <protection locked="0"/>
    </xf>
    <xf numFmtId="0" fontId="51" fillId="4" borderId="13" xfId="4" applyFont="1" applyFill="1" applyBorder="1" applyAlignment="1">
      <alignment horizontal="center" vertical="center"/>
    </xf>
    <xf numFmtId="0" fontId="51" fillId="4" borderId="54" xfId="4" applyFont="1" applyFill="1" applyBorder="1" applyAlignment="1">
      <alignment horizontal="right" vertical="center"/>
    </xf>
    <xf numFmtId="4" fontId="19" fillId="4" borderId="52" xfId="4" applyNumberFormat="1" applyFont="1" applyFill="1" applyBorder="1" applyAlignment="1">
      <alignment horizontal="center" vertical="center"/>
    </xf>
    <xf numFmtId="0" fontId="15" fillId="4" borderId="51" xfId="4" applyFont="1" applyFill="1" applyBorder="1" applyAlignment="1">
      <alignment vertical="center"/>
    </xf>
    <xf numFmtId="0" fontId="15" fillId="4" borderId="0" xfId="4" applyFont="1" applyFill="1" applyAlignment="1">
      <alignment vertical="center"/>
    </xf>
    <xf numFmtId="0" fontId="15" fillId="4" borderId="121" xfId="4" applyFont="1" applyFill="1" applyBorder="1" applyAlignment="1">
      <alignment horizontal="left" vertical="center"/>
    </xf>
    <xf numFmtId="169" fontId="15" fillId="4" borderId="52" xfId="4" applyNumberFormat="1" applyFont="1" applyFill="1" applyBorder="1" applyAlignment="1">
      <alignment horizontal="center" vertical="center"/>
    </xf>
    <xf numFmtId="3" fontId="25" fillId="4" borderId="52" xfId="4" applyNumberFormat="1" applyFont="1" applyFill="1" applyBorder="1" applyAlignment="1">
      <alignment horizontal="center" vertical="center"/>
    </xf>
    <xf numFmtId="0" fontId="15" fillId="4" borderId="120" xfId="4" applyFont="1" applyFill="1" applyBorder="1" applyAlignment="1">
      <alignment horizontal="left" vertical="center"/>
    </xf>
    <xf numFmtId="0" fontId="51" fillId="4" borderId="123" xfId="4" applyFont="1" applyFill="1" applyBorder="1" applyAlignment="1">
      <alignment horizontal="right" vertical="center"/>
    </xf>
    <xf numFmtId="0" fontId="51" fillId="4" borderId="14" xfId="4" applyFont="1" applyFill="1" applyBorder="1" applyAlignment="1">
      <alignment horizontal="right" vertical="center"/>
    </xf>
    <xf numFmtId="169" fontId="15" fillId="4" borderId="15" xfId="4" applyNumberFormat="1" applyFont="1" applyFill="1" applyBorder="1" applyAlignment="1">
      <alignment horizontal="center" vertical="center"/>
    </xf>
    <xf numFmtId="0" fontId="15" fillId="4" borderId="51" xfId="4" applyFont="1" applyFill="1" applyBorder="1" applyAlignment="1">
      <alignment horizontal="left" vertical="center"/>
    </xf>
    <xf numFmtId="0" fontId="15" fillId="4" borderId="57" xfId="4" applyFont="1" applyFill="1" applyBorder="1" applyAlignment="1">
      <alignment horizontal="left" vertical="center"/>
    </xf>
    <xf numFmtId="0" fontId="15" fillId="4" borderId="61" xfId="4" applyFont="1" applyFill="1" applyBorder="1" applyAlignment="1">
      <alignment horizontal="left" vertical="center"/>
    </xf>
    <xf numFmtId="16" fontId="15" fillId="4" borderId="16" xfId="4" applyNumberFormat="1" applyFont="1" applyFill="1" applyBorder="1" applyAlignment="1">
      <alignment horizontal="center" vertical="center"/>
    </xf>
    <xf numFmtId="0" fontId="15" fillId="4" borderId="124" xfId="4" applyFont="1" applyFill="1" applyBorder="1" applyAlignment="1">
      <alignment horizontal="left" vertical="center"/>
    </xf>
    <xf numFmtId="0" fontId="15" fillId="4" borderId="24" xfId="4" applyFont="1" applyFill="1" applyBorder="1" applyAlignment="1">
      <alignment horizontal="left" vertical="center"/>
    </xf>
    <xf numFmtId="169" fontId="15" fillId="4" borderId="14" xfId="4" applyNumberFormat="1" applyFont="1" applyFill="1" applyBorder="1" applyAlignment="1">
      <alignment horizontal="center" vertical="center"/>
    </xf>
    <xf numFmtId="3" fontId="15" fillId="4" borderId="15" xfId="4" applyNumberFormat="1" applyFont="1" applyFill="1" applyBorder="1" applyAlignment="1">
      <alignment horizontal="center" vertical="center"/>
    </xf>
    <xf numFmtId="169" fontId="15" fillId="4" borderId="17" xfId="4" applyNumberFormat="1" applyFont="1" applyFill="1" applyBorder="1" applyAlignment="1">
      <alignment horizontal="center" vertical="center"/>
    </xf>
    <xf numFmtId="0" fontId="25" fillId="4" borderId="37" xfId="4" applyFont="1" applyFill="1" applyBorder="1" applyAlignment="1">
      <alignment horizontal="center" vertical="center"/>
    </xf>
    <xf numFmtId="0" fontId="25" fillId="4" borderId="30" xfId="4" applyFont="1" applyFill="1" applyBorder="1" applyAlignment="1">
      <alignment horizontal="right" vertical="center"/>
    </xf>
    <xf numFmtId="169" fontId="25" fillId="4" borderId="30" xfId="4" applyNumberFormat="1" applyFont="1" applyFill="1" applyBorder="1" applyAlignment="1">
      <alignment horizontal="center" vertical="center"/>
    </xf>
    <xf numFmtId="3" fontId="25" fillId="0" borderId="31" xfId="4" applyNumberFormat="1" applyFont="1" applyBorder="1" applyAlignment="1" applyProtection="1">
      <alignment horizontal="center" vertical="center"/>
      <protection locked="0"/>
    </xf>
    <xf numFmtId="0" fontId="15" fillId="0" borderId="0" xfId="2" applyFont="1" applyAlignment="1" applyProtection="1">
      <alignment horizontal="center" vertical="center"/>
      <protection locked="0"/>
    </xf>
    <xf numFmtId="3" fontId="15" fillId="0" borderId="0" xfId="2" applyNumberFormat="1" applyFont="1" applyAlignment="1" applyProtection="1">
      <alignment horizontal="center" vertical="center"/>
      <protection locked="0"/>
    </xf>
    <xf numFmtId="1" fontId="19" fillId="0" borderId="0" xfId="2" applyNumberFormat="1" applyFont="1" applyAlignment="1">
      <alignment horizontal="center" vertical="center"/>
    </xf>
    <xf numFmtId="0" fontId="14" fillId="0" borderId="0" xfId="2" applyFont="1" applyAlignment="1">
      <alignment horizontal="right"/>
    </xf>
    <xf numFmtId="0" fontId="52" fillId="0" borderId="0" xfId="2" applyFont="1"/>
    <xf numFmtId="0" fontId="19" fillId="2" borderId="1" xfId="2" applyFont="1" applyFill="1" applyBorder="1" applyAlignment="1" applyProtection="1">
      <alignment horizontal="center" vertical="center"/>
      <protection locked="0"/>
    </xf>
    <xf numFmtId="169" fontId="19" fillId="2" borderId="1" xfId="2" applyNumberFormat="1" applyFont="1" applyFill="1" applyBorder="1" applyAlignment="1" applyProtection="1">
      <alignment horizontal="center" vertical="center" wrapText="1"/>
      <protection locked="0"/>
    </xf>
    <xf numFmtId="3" fontId="19" fillId="4" borderId="38" xfId="5" applyNumberFormat="1" applyFont="1" applyFill="1" applyBorder="1" applyAlignment="1">
      <alignment horizontal="center" vertical="center"/>
    </xf>
    <xf numFmtId="0" fontId="26" fillId="4" borderId="39" xfId="0" applyFont="1" applyFill="1" applyBorder="1" applyAlignment="1">
      <alignment horizontal="center" vertical="center"/>
    </xf>
    <xf numFmtId="3" fontId="19" fillId="4" borderId="1" xfId="5" applyNumberFormat="1" applyFont="1" applyFill="1" applyBorder="1" applyAlignment="1">
      <alignment horizontal="center" vertical="center"/>
    </xf>
    <xf numFmtId="3" fontId="19" fillId="4" borderId="1" xfId="5" applyNumberFormat="1" applyFont="1" applyFill="1" applyBorder="1" applyAlignment="1">
      <alignment horizontal="center" vertical="center" wrapText="1"/>
    </xf>
    <xf numFmtId="4" fontId="19" fillId="4" borderId="1" xfId="5" applyNumberFormat="1" applyFont="1" applyFill="1" applyBorder="1" applyAlignment="1">
      <alignment horizontal="center" vertical="center"/>
    </xf>
    <xf numFmtId="4" fontId="19" fillId="2" borderId="1" xfId="2" applyNumberFormat="1" applyFont="1" applyFill="1" applyBorder="1" applyAlignment="1" applyProtection="1">
      <alignment horizontal="center" vertical="center"/>
      <protection locked="0"/>
    </xf>
    <xf numFmtId="0" fontId="19" fillId="2" borderId="58" xfId="2" applyFont="1" applyFill="1" applyBorder="1" applyAlignment="1" applyProtection="1">
      <alignment horizontal="center" vertical="center"/>
      <protection locked="0"/>
    </xf>
    <xf numFmtId="4" fontId="19" fillId="4" borderId="58" xfId="5" applyNumberFormat="1" applyFont="1" applyFill="1" applyBorder="1" applyAlignment="1">
      <alignment horizontal="center" vertical="center"/>
    </xf>
    <xf numFmtId="4" fontId="19" fillId="2" borderId="58" xfId="2" applyNumberFormat="1" applyFont="1" applyFill="1" applyBorder="1" applyAlignment="1" applyProtection="1">
      <alignment horizontal="center" vertical="center"/>
      <protection locked="0"/>
    </xf>
    <xf numFmtId="3" fontId="19" fillId="4" borderId="58" xfId="5" applyNumberFormat="1" applyFont="1" applyFill="1" applyBorder="1" applyAlignment="1">
      <alignment horizontal="center" vertical="center"/>
    </xf>
    <xf numFmtId="0" fontId="19" fillId="2" borderId="125" xfId="2" applyFont="1" applyFill="1" applyBorder="1" applyAlignment="1" applyProtection="1">
      <alignment horizontal="center" vertical="center"/>
      <protection locked="0"/>
    </xf>
    <xf numFmtId="4" fontId="19" fillId="4" borderId="125" xfId="5" applyNumberFormat="1" applyFont="1" applyFill="1" applyBorder="1" applyAlignment="1">
      <alignment horizontal="center" vertical="center"/>
    </xf>
    <xf numFmtId="4" fontId="19" fillId="2" borderId="125" xfId="2" applyNumberFormat="1" applyFont="1" applyFill="1" applyBorder="1" applyAlignment="1" applyProtection="1">
      <alignment horizontal="center" vertical="center"/>
      <protection locked="0"/>
    </xf>
    <xf numFmtId="3" fontId="19" fillId="4" borderId="125" xfId="5" applyNumberFormat="1" applyFont="1" applyFill="1" applyBorder="1" applyAlignment="1">
      <alignment horizontal="center" vertical="center"/>
    </xf>
    <xf numFmtId="0" fontId="51" fillId="2" borderId="4" xfId="2" applyFont="1" applyFill="1" applyBorder="1" applyAlignment="1" applyProtection="1">
      <alignment horizontal="center" vertical="center"/>
      <protection locked="0"/>
    </xf>
    <xf numFmtId="0" fontId="19" fillId="2" borderId="4" xfId="2" applyFont="1" applyFill="1" applyBorder="1" applyAlignment="1" applyProtection="1">
      <alignment horizontal="center" vertical="center"/>
      <protection locked="0"/>
    </xf>
    <xf numFmtId="4" fontId="19" fillId="4" borderId="4" xfId="5" applyNumberFormat="1" applyFont="1" applyFill="1" applyBorder="1" applyAlignment="1">
      <alignment horizontal="center" vertical="center"/>
    </xf>
    <xf numFmtId="4" fontId="19" fillId="2" borderId="4" xfId="2" applyNumberFormat="1" applyFont="1" applyFill="1" applyBorder="1" applyAlignment="1" applyProtection="1">
      <alignment horizontal="center" vertical="center"/>
      <protection locked="0"/>
    </xf>
    <xf numFmtId="3" fontId="19" fillId="4" borderId="4" xfId="5" applyNumberFormat="1" applyFont="1" applyFill="1" applyBorder="1" applyAlignment="1">
      <alignment horizontal="center" vertical="center"/>
    </xf>
    <xf numFmtId="0" fontId="15" fillId="2" borderId="2" xfId="2" applyFont="1" applyFill="1" applyBorder="1" applyAlignment="1" applyProtection="1">
      <alignment horizontal="center" vertical="center"/>
      <protection locked="0"/>
    </xf>
    <xf numFmtId="0" fontId="15" fillId="2" borderId="2" xfId="2" applyFont="1" applyFill="1" applyBorder="1" applyAlignment="1" applyProtection="1">
      <alignment horizontal="right" vertical="center"/>
      <protection locked="0"/>
    </xf>
    <xf numFmtId="4" fontId="15" fillId="0" borderId="2" xfId="5" applyNumberFormat="1" applyFont="1" applyBorder="1" applyAlignment="1" applyProtection="1">
      <alignment horizontal="center" vertical="center"/>
      <protection locked="0"/>
    </xf>
    <xf numFmtId="4" fontId="15" fillId="0" borderId="2" xfId="2" applyNumberFormat="1" applyFont="1" applyBorder="1" applyAlignment="1" applyProtection="1">
      <alignment horizontal="center" vertical="center"/>
      <protection locked="0"/>
    </xf>
    <xf numFmtId="3" fontId="19" fillId="4" borderId="2" xfId="5" applyNumberFormat="1" applyFont="1" applyFill="1" applyBorder="1" applyAlignment="1">
      <alignment horizontal="center" vertical="center"/>
    </xf>
    <xf numFmtId="0" fontId="15" fillId="2" borderId="3" xfId="2" applyFont="1" applyFill="1" applyBorder="1" applyAlignment="1" applyProtection="1">
      <alignment horizontal="center" vertical="center"/>
      <protection locked="0"/>
    </xf>
    <xf numFmtId="0" fontId="15" fillId="2" borderId="3" xfId="2" applyFont="1" applyFill="1" applyBorder="1" applyAlignment="1" applyProtection="1">
      <alignment horizontal="right" vertical="center"/>
      <protection locked="0"/>
    </xf>
    <xf numFmtId="4" fontId="15" fillId="0" borderId="3" xfId="5" applyNumberFormat="1" applyFont="1" applyBorder="1" applyAlignment="1" applyProtection="1">
      <alignment horizontal="center" vertical="center"/>
      <protection locked="0"/>
    </xf>
    <xf numFmtId="4" fontId="15" fillId="0" borderId="3" xfId="2" applyNumberFormat="1" applyFont="1" applyBorder="1" applyAlignment="1" applyProtection="1">
      <alignment horizontal="center" vertical="center"/>
      <protection locked="0"/>
    </xf>
    <xf numFmtId="3" fontId="19" fillId="4" borderId="3" xfId="5" applyNumberFormat="1" applyFont="1" applyFill="1" applyBorder="1" applyAlignment="1">
      <alignment horizontal="center" vertical="center"/>
    </xf>
    <xf numFmtId="0" fontId="51" fillId="2" borderId="4" xfId="2" applyFont="1" applyFill="1" applyBorder="1" applyAlignment="1" applyProtection="1">
      <alignment horizontal="center" vertical="center" wrapText="1"/>
      <protection locked="0"/>
    </xf>
    <xf numFmtId="0" fontId="19" fillId="2" borderId="4" xfId="2" applyFont="1" applyFill="1" applyBorder="1" applyAlignment="1" applyProtection="1">
      <alignment horizontal="center" vertical="center" wrapText="1"/>
      <protection locked="0"/>
    </xf>
    <xf numFmtId="4" fontId="19" fillId="4" borderId="4" xfId="5" applyNumberFormat="1" applyFont="1" applyFill="1" applyBorder="1" applyAlignment="1">
      <alignment horizontal="center" vertical="center" wrapText="1"/>
    </xf>
    <xf numFmtId="4" fontId="19" fillId="2" borderId="4" xfId="2" applyNumberFormat="1" applyFont="1" applyFill="1" applyBorder="1" applyAlignment="1" applyProtection="1">
      <alignment horizontal="center" vertical="center" wrapText="1"/>
      <protection locked="0"/>
    </xf>
    <xf numFmtId="3" fontId="19" fillId="4" borderId="4" xfId="5" applyNumberFormat="1" applyFont="1" applyFill="1" applyBorder="1" applyAlignment="1">
      <alignment horizontal="center" vertical="center" wrapText="1"/>
    </xf>
    <xf numFmtId="0" fontId="51" fillId="2" borderId="1" xfId="2" applyFont="1" applyFill="1" applyBorder="1" applyAlignment="1" applyProtection="1">
      <alignment horizontal="center" vertical="center"/>
      <protection locked="0"/>
    </xf>
    <xf numFmtId="0" fontId="15" fillId="2" borderId="1" xfId="2" applyFont="1" applyFill="1" applyBorder="1" applyAlignment="1" applyProtection="1">
      <alignment horizontal="center" vertical="center"/>
      <protection locked="0"/>
    </xf>
    <xf numFmtId="4" fontId="19" fillId="0" borderId="1" xfId="5" applyNumberFormat="1" applyFont="1" applyBorder="1" applyAlignment="1" applyProtection="1">
      <alignment horizontal="center" vertical="center"/>
      <protection locked="0"/>
    </xf>
    <xf numFmtId="4" fontId="19" fillId="0" borderId="1" xfId="2" applyNumberFormat="1" applyFont="1" applyBorder="1" applyAlignment="1" applyProtection="1">
      <alignment horizontal="center" vertical="center"/>
      <protection locked="0"/>
    </xf>
    <xf numFmtId="0" fontId="51" fillId="2" borderId="1" xfId="2" applyFont="1" applyFill="1" applyBorder="1" applyAlignment="1" applyProtection="1">
      <alignment horizontal="center" vertical="center" wrapText="1"/>
      <protection locked="0"/>
    </xf>
    <xf numFmtId="0" fontId="19" fillId="2" borderId="1" xfId="2" applyFont="1" applyFill="1" applyBorder="1" applyAlignment="1" applyProtection="1">
      <alignment horizontal="center" vertical="center" wrapText="1"/>
      <protection locked="0"/>
    </xf>
    <xf numFmtId="4" fontId="19" fillId="0" borderId="125" xfId="5" applyNumberFormat="1" applyFont="1" applyBorder="1" applyAlignment="1" applyProtection="1">
      <alignment horizontal="center" vertical="center"/>
      <protection locked="0"/>
    </xf>
    <xf numFmtId="4" fontId="19" fillId="0" borderId="125" xfId="2" applyNumberFormat="1" applyFont="1" applyBorder="1" applyAlignment="1" applyProtection="1">
      <alignment horizontal="center" vertical="center"/>
      <protection locked="0"/>
    </xf>
    <xf numFmtId="0" fontId="19" fillId="2" borderId="41" xfId="2" applyFont="1" applyFill="1" applyBorder="1" applyAlignment="1" applyProtection="1">
      <alignment horizontal="center" vertical="center"/>
      <protection locked="0"/>
    </xf>
    <xf numFmtId="3" fontId="19" fillId="4" borderId="41" xfId="5" applyNumberFormat="1" applyFont="1" applyFill="1" applyBorder="1" applyAlignment="1">
      <alignment horizontal="center" vertical="center"/>
    </xf>
    <xf numFmtId="3" fontId="19" fillId="4" borderId="39" xfId="5" applyNumberFormat="1" applyFont="1" applyFill="1" applyBorder="1" applyAlignment="1">
      <alignment horizontal="center" vertical="center"/>
    </xf>
    <xf numFmtId="0" fontId="19" fillId="4" borderId="5" xfId="5" applyFont="1" applyFill="1" applyBorder="1" applyAlignment="1">
      <alignment horizontal="center" vertical="center"/>
    </xf>
    <xf numFmtId="2" fontId="19" fillId="4" borderId="53" xfId="5" applyNumberFormat="1" applyFont="1" applyFill="1" applyBorder="1" applyAlignment="1">
      <alignment horizontal="center" vertical="center"/>
    </xf>
    <xf numFmtId="2" fontId="19" fillId="4" borderId="52" xfId="5" applyNumberFormat="1" applyFont="1" applyFill="1" applyBorder="1" applyAlignment="1">
      <alignment horizontal="center" vertical="center"/>
    </xf>
    <xf numFmtId="3" fontId="19" fillId="4" borderId="5" xfId="5" applyNumberFormat="1" applyFont="1" applyFill="1" applyBorder="1" applyAlignment="1">
      <alignment horizontal="center" vertical="center"/>
    </xf>
    <xf numFmtId="0" fontId="51" fillId="4" borderId="6" xfId="5" applyFont="1" applyFill="1" applyBorder="1" applyAlignment="1">
      <alignment horizontal="center" vertical="center" wrapText="1"/>
    </xf>
    <xf numFmtId="0" fontId="51" fillId="4" borderId="6" xfId="5" applyFont="1" applyFill="1" applyBorder="1" applyAlignment="1">
      <alignment horizontal="right" vertical="center" wrapText="1"/>
    </xf>
    <xf numFmtId="2" fontId="19" fillId="4" borderId="29" xfId="5" applyNumberFormat="1" applyFont="1" applyFill="1" applyBorder="1" applyAlignment="1">
      <alignment horizontal="center" vertical="center" wrapText="1"/>
    </xf>
    <xf numFmtId="2" fontId="19" fillId="4" borderId="82" xfId="5" applyNumberFormat="1" applyFont="1" applyFill="1" applyBorder="1" applyAlignment="1">
      <alignment horizontal="center" vertical="center" wrapText="1"/>
    </xf>
    <xf numFmtId="3" fontId="51" fillId="4" borderId="6" xfId="5" applyNumberFormat="1" applyFont="1" applyFill="1" applyBorder="1" applyAlignment="1">
      <alignment horizontal="center" vertical="center" wrapText="1"/>
    </xf>
    <xf numFmtId="0" fontId="51" fillId="4" borderId="4" xfId="5" applyFont="1" applyFill="1" applyBorder="1" applyAlignment="1">
      <alignment horizontal="center" vertical="center" wrapText="1"/>
    </xf>
    <xf numFmtId="0" fontId="19" fillId="4" borderId="4" xfId="5" applyFont="1" applyFill="1" applyBorder="1" applyAlignment="1">
      <alignment horizontal="center" vertical="center"/>
    </xf>
    <xf numFmtId="2" fontId="19" fillId="4" borderId="53" xfId="5" applyNumberFormat="1" applyFont="1" applyFill="1" applyBorder="1" applyAlignment="1">
      <alignment horizontal="center" vertical="center" wrapText="1"/>
    </xf>
    <xf numFmtId="2" fontId="19" fillId="4" borderId="52" xfId="5" applyNumberFormat="1" applyFont="1" applyFill="1" applyBorder="1" applyAlignment="1">
      <alignment horizontal="center" vertical="center" wrapText="1"/>
    </xf>
    <xf numFmtId="3" fontId="51" fillId="4" borderId="4" xfId="5" applyNumberFormat="1" applyFont="1" applyFill="1" applyBorder="1" applyAlignment="1">
      <alignment horizontal="center" vertical="center" wrapText="1"/>
    </xf>
    <xf numFmtId="0" fontId="51" fillId="4" borderId="6" xfId="5" applyFont="1" applyFill="1" applyBorder="1" applyAlignment="1">
      <alignment horizontal="center" vertical="center"/>
    </xf>
    <xf numFmtId="2" fontId="51" fillId="4" borderId="29" xfId="5" applyNumberFormat="1" applyFont="1" applyFill="1" applyBorder="1" applyAlignment="1">
      <alignment horizontal="center" vertical="center"/>
    </xf>
    <xf numFmtId="2" fontId="51" fillId="4" borderId="82" xfId="5" applyNumberFormat="1" applyFont="1" applyFill="1" applyBorder="1" applyAlignment="1">
      <alignment horizontal="center" vertical="center"/>
    </xf>
    <xf numFmtId="0" fontId="19" fillId="4" borderId="125" xfId="5" applyFont="1" applyFill="1" applyBorder="1" applyAlignment="1">
      <alignment horizontal="center" vertical="center"/>
    </xf>
    <xf numFmtId="0" fontId="19" fillId="4" borderId="4" xfId="5" applyFont="1" applyFill="1" applyBorder="1" applyAlignment="1">
      <alignment horizontal="right" vertical="center" wrapText="1"/>
    </xf>
    <xf numFmtId="2" fontId="51" fillId="4" borderId="53" xfId="5" applyNumberFormat="1" applyFont="1" applyFill="1" applyBorder="1" applyAlignment="1">
      <alignment horizontal="center" vertical="center"/>
    </xf>
    <xf numFmtId="2" fontId="51" fillId="4" borderId="52" xfId="5" applyNumberFormat="1" applyFont="1" applyFill="1" applyBorder="1" applyAlignment="1">
      <alignment horizontal="center" vertical="center"/>
    </xf>
    <xf numFmtId="0" fontId="19" fillId="4" borderId="125" xfId="5" applyFont="1" applyFill="1" applyBorder="1" applyAlignment="1">
      <alignment horizontal="center" vertical="center" wrapText="1"/>
    </xf>
    <xf numFmtId="3" fontId="51" fillId="4" borderId="125" xfId="5" applyNumberFormat="1" applyFont="1" applyFill="1" applyBorder="1" applyAlignment="1">
      <alignment horizontal="center" vertical="center" wrapText="1"/>
    </xf>
    <xf numFmtId="0" fontId="19" fillId="4" borderId="4" xfId="5" applyFont="1" applyFill="1" applyBorder="1" applyAlignment="1">
      <alignment horizontal="center" vertical="center" wrapText="1"/>
    </xf>
    <xf numFmtId="0" fontId="19" fillId="4" borderId="105" xfId="5" applyFont="1" applyFill="1" applyBorder="1" applyAlignment="1">
      <alignment horizontal="center" vertical="center"/>
    </xf>
    <xf numFmtId="0" fontId="19" fillId="4" borderId="105" xfId="5" applyFont="1" applyFill="1" applyBorder="1" applyAlignment="1">
      <alignment horizontal="right" vertical="center" wrapText="1"/>
    </xf>
    <xf numFmtId="0" fontId="19" fillId="4" borderId="105" xfId="5" applyFont="1" applyFill="1" applyBorder="1" applyAlignment="1">
      <alignment horizontal="center" vertical="center" wrapText="1"/>
    </xf>
    <xf numFmtId="2" fontId="51" fillId="4" borderId="38" xfId="5" applyNumberFormat="1" applyFont="1" applyFill="1" applyBorder="1" applyAlignment="1">
      <alignment horizontal="center" vertical="center"/>
    </xf>
    <xf numFmtId="2" fontId="51" fillId="4" borderId="39" xfId="5" applyNumberFormat="1" applyFont="1" applyFill="1" applyBorder="1" applyAlignment="1">
      <alignment horizontal="center" vertical="center"/>
    </xf>
    <xf numFmtId="3" fontId="51" fillId="4" borderId="105" xfId="5" applyNumberFormat="1" applyFont="1" applyFill="1" applyBorder="1" applyAlignment="1">
      <alignment horizontal="center" vertical="center" wrapText="1"/>
    </xf>
    <xf numFmtId="0" fontId="19" fillId="4" borderId="1" xfId="5" applyFont="1" applyFill="1" applyBorder="1" applyAlignment="1">
      <alignment horizontal="center" vertical="center"/>
    </xf>
    <xf numFmtId="0" fontId="19" fillId="4" borderId="1" xfId="5" applyFont="1" applyFill="1" applyBorder="1" applyAlignment="1">
      <alignment horizontal="right" vertical="center" wrapText="1"/>
    </xf>
    <xf numFmtId="169" fontId="19" fillId="4" borderId="38" xfId="5" applyNumberFormat="1" applyFont="1" applyFill="1" applyBorder="1" applyAlignment="1">
      <alignment horizontal="center" vertical="center"/>
    </xf>
    <xf numFmtId="169" fontId="19" fillId="4" borderId="39" xfId="5" applyNumberFormat="1" applyFont="1" applyFill="1" applyBorder="1" applyAlignment="1">
      <alignment horizontal="center" vertical="center"/>
    </xf>
    <xf numFmtId="0" fontId="13" fillId="0" borderId="0" xfId="2" applyAlignment="1">
      <alignment wrapText="1"/>
    </xf>
    <xf numFmtId="0" fontId="19" fillId="2" borderId="1" xfId="2" applyFont="1" applyFill="1" applyBorder="1" applyAlignment="1">
      <alignment horizontal="center" vertical="center"/>
    </xf>
    <xf numFmtId="0" fontId="19" fillId="2" borderId="126" xfId="2" applyFont="1" applyFill="1" applyBorder="1" applyAlignment="1">
      <alignment horizontal="center" vertical="center"/>
    </xf>
    <xf numFmtId="169" fontId="19" fillId="2" borderId="1" xfId="2" applyNumberFormat="1" applyFont="1" applyFill="1" applyBorder="1" applyAlignment="1">
      <alignment horizontal="center" vertical="center" wrapText="1"/>
    </xf>
    <xf numFmtId="3" fontId="19" fillId="2" borderId="116" xfId="2" applyNumberFormat="1" applyFont="1" applyFill="1" applyBorder="1" applyAlignment="1" applyProtection="1">
      <alignment horizontal="center" vertical="center" wrapText="1"/>
      <protection locked="0"/>
    </xf>
    <xf numFmtId="3" fontId="19" fillId="2" borderId="39" xfId="2" applyNumberFormat="1" applyFont="1" applyFill="1" applyBorder="1" applyAlignment="1" applyProtection="1">
      <alignment horizontal="center" vertical="center" wrapText="1"/>
      <protection locked="0"/>
    </xf>
    <xf numFmtId="0" fontId="19" fillId="2" borderId="4" xfId="2" applyFont="1" applyFill="1" applyBorder="1" applyAlignment="1">
      <alignment horizontal="center" vertical="center"/>
    </xf>
    <xf numFmtId="0" fontId="19" fillId="2" borderId="126" xfId="2" applyFont="1" applyFill="1" applyBorder="1" applyAlignment="1">
      <alignment horizontal="center" vertical="center" wrapText="1"/>
    </xf>
    <xf numFmtId="0" fontId="19" fillId="2" borderId="53" xfId="2" applyFont="1" applyFill="1" applyBorder="1" applyAlignment="1">
      <alignment horizontal="center" vertical="center"/>
    </xf>
    <xf numFmtId="4" fontId="19" fillId="2" borderId="4" xfId="2" applyNumberFormat="1" applyFont="1" applyFill="1" applyBorder="1" applyAlignment="1">
      <alignment horizontal="center" vertical="center"/>
    </xf>
    <xf numFmtId="4" fontId="19" fillId="2" borderId="52" xfId="2" applyNumberFormat="1" applyFont="1" applyFill="1" applyBorder="1" applyAlignment="1">
      <alignment horizontal="center" vertical="center"/>
    </xf>
    <xf numFmtId="0" fontId="51" fillId="2" borderId="2" xfId="2" applyFont="1" applyFill="1" applyBorder="1" applyAlignment="1">
      <alignment horizontal="center" vertical="center"/>
    </xf>
    <xf numFmtId="0" fontId="51" fillId="2" borderId="56" xfId="2" applyFont="1" applyFill="1" applyBorder="1" applyAlignment="1">
      <alignment horizontal="right" vertical="center"/>
    </xf>
    <xf numFmtId="0" fontId="51" fillId="2" borderId="28" xfId="2" applyFont="1" applyFill="1" applyBorder="1" applyAlignment="1">
      <alignment horizontal="center" vertical="center"/>
    </xf>
    <xf numFmtId="166" fontId="19" fillId="2" borderId="5" xfId="2" applyNumberFormat="1" applyFont="1" applyFill="1" applyBorder="1" applyAlignment="1">
      <alignment horizontal="center" vertical="center"/>
    </xf>
    <xf numFmtId="4" fontId="19" fillId="2" borderId="56" xfId="2" applyNumberFormat="1" applyFont="1" applyFill="1" applyBorder="1" applyAlignment="1">
      <alignment horizontal="center" vertical="center"/>
    </xf>
    <xf numFmtId="0" fontId="25" fillId="2" borderId="2" xfId="2" applyFont="1" applyFill="1" applyBorder="1" applyAlignment="1">
      <alignment horizontal="center" vertical="center"/>
    </xf>
    <xf numFmtId="0" fontId="25" fillId="2" borderId="56" xfId="2" applyFont="1" applyFill="1" applyBorder="1" applyAlignment="1">
      <alignment horizontal="right" vertical="center"/>
    </xf>
    <xf numFmtId="0" fontId="25" fillId="2" borderId="28" xfId="2" applyFont="1" applyFill="1" applyBorder="1" applyAlignment="1">
      <alignment horizontal="center" vertical="center"/>
    </xf>
    <xf numFmtId="166" fontId="15" fillId="0" borderId="2" xfId="2" applyNumberFormat="1" applyFont="1" applyBorder="1" applyAlignment="1">
      <alignment horizontal="center" vertical="center"/>
    </xf>
    <xf numFmtId="0" fontId="25" fillId="2" borderId="2" xfId="2" applyFont="1" applyFill="1" applyBorder="1" applyAlignment="1">
      <alignment horizontal="right" vertical="center"/>
    </xf>
    <xf numFmtId="0" fontId="25" fillId="2" borderId="6" xfId="2" applyFont="1" applyFill="1" applyBorder="1" applyAlignment="1">
      <alignment horizontal="center" vertical="center"/>
    </xf>
    <xf numFmtId="0" fontId="25" fillId="2" borderId="114" xfId="2" applyFont="1" applyFill="1" applyBorder="1" applyAlignment="1">
      <alignment horizontal="right" vertical="center"/>
    </xf>
    <xf numFmtId="166" fontId="15" fillId="0" borderId="6" xfId="2" applyNumberFormat="1" applyFont="1" applyBorder="1" applyAlignment="1">
      <alignment horizontal="center" vertical="center"/>
    </xf>
    <xf numFmtId="4" fontId="19" fillId="2" borderId="82" xfId="2" applyNumberFormat="1" applyFont="1" applyFill="1" applyBorder="1" applyAlignment="1">
      <alignment horizontal="center" vertical="center"/>
    </xf>
    <xf numFmtId="0" fontId="51" fillId="2" borderId="5" xfId="2" applyFont="1" applyFill="1" applyBorder="1" applyAlignment="1">
      <alignment horizontal="center" vertical="center"/>
    </xf>
    <xf numFmtId="0" fontId="51" fillId="2" borderId="50" xfId="2" applyFont="1" applyFill="1" applyBorder="1" applyAlignment="1">
      <alignment horizontal="right" vertical="center" wrapText="1"/>
    </xf>
    <xf numFmtId="4" fontId="19" fillId="2" borderId="50" xfId="2" applyNumberFormat="1" applyFont="1" applyFill="1" applyBorder="1" applyAlignment="1">
      <alignment horizontal="center" vertical="center"/>
    </xf>
    <xf numFmtId="4" fontId="15" fillId="4" borderId="125" xfId="2" applyNumberFormat="1" applyFont="1" applyFill="1" applyBorder="1" applyAlignment="1">
      <alignment horizontal="center" vertical="center" wrapText="1"/>
    </xf>
    <xf numFmtId="4" fontId="15" fillId="0" borderId="56" xfId="2" applyNumberFormat="1" applyFont="1" applyBorder="1" applyAlignment="1">
      <alignment horizontal="center" vertical="center"/>
    </xf>
    <xf numFmtId="4" fontId="15" fillId="4" borderId="58" xfId="2" applyNumberFormat="1" applyFont="1" applyFill="1" applyBorder="1" applyAlignment="1">
      <alignment horizontal="center" vertical="center" wrapText="1"/>
    </xf>
    <xf numFmtId="0" fontId="25" fillId="2" borderId="5" xfId="2" applyFont="1" applyFill="1" applyBorder="1" applyAlignment="1">
      <alignment horizontal="center" vertical="center"/>
    </xf>
    <xf numFmtId="0" fontId="25" fillId="2" borderId="105" xfId="2" applyFont="1" applyFill="1" applyBorder="1" applyAlignment="1">
      <alignment horizontal="center" vertical="center"/>
    </xf>
    <xf numFmtId="4" fontId="15" fillId="0" borderId="109" xfId="2" applyNumberFormat="1" applyFont="1" applyBorder="1" applyAlignment="1">
      <alignment horizontal="center" vertical="center"/>
    </xf>
    <xf numFmtId="4" fontId="15" fillId="4" borderId="105" xfId="2" applyNumberFormat="1" applyFont="1" applyFill="1" applyBorder="1" applyAlignment="1">
      <alignment horizontal="center" vertical="center" wrapText="1"/>
    </xf>
    <xf numFmtId="0" fontId="19" fillId="2" borderId="125" xfId="2" applyFont="1" applyFill="1" applyBorder="1" applyAlignment="1">
      <alignment horizontal="center" vertical="center"/>
    </xf>
    <xf numFmtId="166" fontId="19" fillId="2" borderId="116" xfId="2" applyNumberFormat="1" applyFont="1" applyFill="1" applyBorder="1" applyAlignment="1">
      <alignment horizontal="center" vertical="center"/>
    </xf>
    <xf numFmtId="4" fontId="19" fillId="2" borderId="1" xfId="2" applyNumberFormat="1" applyFont="1" applyFill="1" applyBorder="1" applyAlignment="1">
      <alignment horizontal="center" vertical="center"/>
    </xf>
    <xf numFmtId="4" fontId="19" fillId="0" borderId="116" xfId="2" applyNumberFormat="1" applyFont="1" applyBorder="1" applyAlignment="1" applyProtection="1">
      <alignment horizontal="center" vertical="center"/>
      <protection locked="0"/>
    </xf>
    <xf numFmtId="4" fontId="15" fillId="2" borderId="1" xfId="2" applyNumberFormat="1" applyFont="1" applyFill="1" applyBorder="1" applyAlignment="1">
      <alignment horizontal="center" vertical="center"/>
    </xf>
    <xf numFmtId="0" fontId="19" fillId="2" borderId="41" xfId="2" applyFont="1" applyFill="1" applyBorder="1" applyAlignment="1">
      <alignment horizontal="center" vertical="center" wrapText="1"/>
    </xf>
    <xf numFmtId="0" fontId="19" fillId="2" borderId="105" xfId="2" applyFont="1" applyFill="1" applyBorder="1" applyAlignment="1">
      <alignment horizontal="center" vertical="center"/>
    </xf>
    <xf numFmtId="0" fontId="19" fillId="2" borderId="127" xfId="2" applyFont="1" applyFill="1" applyBorder="1" applyAlignment="1">
      <alignment horizontal="center" vertical="center"/>
    </xf>
    <xf numFmtId="166" fontId="19" fillId="0" borderId="1" xfId="2" applyNumberFormat="1" applyFont="1" applyBorder="1" applyAlignment="1" applyProtection="1">
      <alignment horizontal="center" vertical="center"/>
      <protection locked="0"/>
    </xf>
    <xf numFmtId="4" fontId="53" fillId="2" borderId="1" xfId="2" applyNumberFormat="1" applyFont="1" applyFill="1" applyBorder="1" applyAlignment="1" applyProtection="1">
      <alignment horizontal="center" vertical="center"/>
      <protection locked="0"/>
    </xf>
    <xf numFmtId="166" fontId="19" fillId="0" borderId="114" xfId="2" applyNumberFormat="1" applyFont="1" applyBorder="1" applyAlignment="1" applyProtection="1">
      <alignment horizontal="center" vertical="center"/>
      <protection locked="0"/>
    </xf>
    <xf numFmtId="4" fontId="53" fillId="2" borderId="114" xfId="2" applyNumberFormat="1" applyFont="1" applyFill="1" applyBorder="1" applyAlignment="1" applyProtection="1">
      <alignment horizontal="center" vertical="center"/>
      <protection locked="0"/>
    </xf>
    <xf numFmtId="166" fontId="19" fillId="2" borderId="114" xfId="2" applyNumberFormat="1" applyFont="1" applyFill="1" applyBorder="1" applyAlignment="1" applyProtection="1">
      <alignment horizontal="center" vertical="center"/>
      <protection locked="0"/>
    </xf>
    <xf numFmtId="0" fontId="19" fillId="2" borderId="38" xfId="2" applyFont="1" applyFill="1" applyBorder="1" applyAlignment="1">
      <alignment horizontal="center" vertical="center"/>
    </xf>
    <xf numFmtId="0" fontId="19" fillId="2" borderId="41" xfId="2" applyFont="1" applyFill="1" applyBorder="1" applyAlignment="1">
      <alignment horizontal="center" vertical="center"/>
    </xf>
    <xf numFmtId="4" fontId="53" fillId="2" borderId="39" xfId="2" applyNumberFormat="1" applyFont="1" applyFill="1" applyBorder="1" applyAlignment="1" applyProtection="1">
      <alignment horizontal="center" vertical="center"/>
      <protection locked="0"/>
    </xf>
    <xf numFmtId="0" fontId="54" fillId="0" borderId="0" xfId="2" applyFont="1"/>
    <xf numFmtId="0" fontId="19" fillId="2" borderId="54" xfId="2" applyFont="1" applyFill="1" applyBorder="1" applyAlignment="1" applyProtection="1">
      <alignment horizontal="center" vertical="center"/>
      <protection locked="0"/>
    </xf>
    <xf numFmtId="167" fontId="19" fillId="2" borderId="52" xfId="2" applyNumberFormat="1" applyFont="1" applyFill="1" applyBorder="1" applyAlignment="1">
      <alignment horizontal="center" vertical="center"/>
    </xf>
    <xf numFmtId="0" fontId="51" fillId="2" borderId="57" xfId="2" applyFont="1" applyFill="1" applyBorder="1" applyAlignment="1" applyProtection="1">
      <alignment horizontal="right" vertical="center"/>
      <protection locked="0"/>
    </xf>
    <xf numFmtId="1" fontId="51" fillId="2" borderId="2" xfId="2" applyNumberFormat="1" applyFont="1" applyFill="1" applyBorder="1" applyAlignment="1">
      <alignment horizontal="center" vertical="center"/>
    </xf>
    <xf numFmtId="4" fontId="51" fillId="2" borderId="56" xfId="2" applyNumberFormat="1" applyFont="1" applyFill="1" applyBorder="1" applyAlignment="1" applyProtection="1">
      <alignment horizontal="center" vertical="center"/>
      <protection locked="0"/>
    </xf>
    <xf numFmtId="0" fontId="51" fillId="2" borderId="3" xfId="2" applyFont="1" applyFill="1" applyBorder="1" applyAlignment="1">
      <alignment horizontal="center" vertical="center"/>
    </xf>
    <xf numFmtId="0" fontId="51" fillId="2" borderId="61" xfId="2" applyFont="1" applyFill="1" applyBorder="1" applyAlignment="1" applyProtection="1">
      <alignment horizontal="right" vertical="center"/>
      <protection locked="0"/>
    </xf>
    <xf numFmtId="1" fontId="51" fillId="2" borderId="3" xfId="2" applyNumberFormat="1" applyFont="1" applyFill="1" applyBorder="1" applyAlignment="1">
      <alignment horizontal="center" vertical="center"/>
    </xf>
    <xf numFmtId="4" fontId="51" fillId="2" borderId="60" xfId="2" applyNumberFormat="1" applyFont="1" applyFill="1" applyBorder="1" applyAlignment="1" applyProtection="1">
      <alignment horizontal="center" vertical="center"/>
      <protection locked="0"/>
    </xf>
    <xf numFmtId="0" fontId="51" fillId="2" borderId="51" xfId="2" applyFont="1" applyFill="1" applyBorder="1" applyAlignment="1" applyProtection="1">
      <alignment horizontal="right" vertical="center"/>
      <protection locked="0"/>
    </xf>
    <xf numFmtId="4" fontId="51" fillId="2" borderId="50" xfId="2" applyNumberFormat="1" applyFont="1" applyFill="1" applyBorder="1" applyAlignment="1" applyProtection="1">
      <alignment horizontal="center" vertical="center"/>
      <protection locked="0"/>
    </xf>
    <xf numFmtId="0" fontId="51" fillId="4" borderId="2" xfId="2" applyFont="1" applyFill="1" applyBorder="1" applyAlignment="1">
      <alignment horizontal="center" vertical="center"/>
    </xf>
    <xf numFmtId="0" fontId="51" fillId="2" borderId="6" xfId="2" applyFont="1" applyFill="1" applyBorder="1" applyAlignment="1">
      <alignment horizontal="center" vertical="center"/>
    </xf>
    <xf numFmtId="0" fontId="51" fillId="2" borderId="83" xfId="2" applyFont="1" applyFill="1" applyBorder="1" applyAlignment="1" applyProtection="1">
      <alignment horizontal="center" vertical="center"/>
      <protection locked="0"/>
    </xf>
    <xf numFmtId="1" fontId="51" fillId="2" borderId="6" xfId="2" applyNumberFormat="1" applyFont="1" applyFill="1" applyBorder="1" applyAlignment="1">
      <alignment horizontal="center" vertical="center"/>
    </xf>
    <xf numFmtId="4" fontId="51" fillId="2" borderId="82" xfId="2" applyNumberFormat="1" applyFont="1" applyFill="1" applyBorder="1" applyAlignment="1" applyProtection="1">
      <alignment horizontal="center" vertical="center"/>
      <protection locked="0"/>
    </xf>
  </cellXfs>
  <cellStyles count="6">
    <cellStyle name="Comma 2" xfId="3" xr:uid="{FEAE0D42-6DAA-4886-8625-35E2F0471E19}"/>
    <cellStyle name="Normal" xfId="0" builtinId="0"/>
    <cellStyle name="Normal 2 4" xfId="5" xr:uid="{3BD21196-075D-4B1B-8C7C-F5AB9BE1C30C}"/>
    <cellStyle name="Normal 2 6" xfId="4" xr:uid="{F1B93BF9-B2D9-4DAC-AA2C-F06C8510D2A9}"/>
    <cellStyle name="Normal 2 7" xfId="2" xr:uid="{27FADBE8-B9D1-48B1-A9A4-EE7F5182B8E1}"/>
    <cellStyle name="Normal 4 2" xfId="1" xr:uid="{3C75D44E-6A11-43CF-B3A1-6D13E1D38E76}"/>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48D9B-E1C1-4295-AE2A-3C6BBA199F6D}">
  <sheetPr codeName="Sheet9">
    <tabColor theme="0" tint="-0.14999847407452621"/>
  </sheetPr>
  <dimension ref="C2:E31"/>
  <sheetViews>
    <sheetView showGridLines="0" tabSelected="1" topLeftCell="A6" zoomScale="85" zoomScaleNormal="85" workbookViewId="0">
      <selection activeCell="I16" sqref="I16"/>
    </sheetView>
  </sheetViews>
  <sheetFormatPr defaultRowHeight="15"/>
  <cols>
    <col min="3" max="3" width="10.140625" customWidth="1"/>
    <col min="4" max="4" width="58.140625" customWidth="1"/>
    <col min="5" max="5" width="25.85546875" customWidth="1"/>
  </cols>
  <sheetData>
    <row r="2" spans="3:5" ht="72">
      <c r="E2" s="1" t="s">
        <v>0</v>
      </c>
    </row>
    <row r="3" spans="3:5" ht="47.25">
      <c r="C3" s="2"/>
      <c r="D3" s="3" t="s">
        <v>1</v>
      </c>
    </row>
    <row r="4" spans="3:5" ht="15.75" thickBot="1"/>
    <row r="5" spans="3:5" ht="15.75" thickBot="1">
      <c r="C5" s="4" t="s">
        <v>2</v>
      </c>
      <c r="D5" s="4" t="s">
        <v>3</v>
      </c>
      <c r="E5" s="5" t="s">
        <v>4</v>
      </c>
    </row>
    <row r="6" spans="3:5">
      <c r="C6" s="6" t="s">
        <v>5</v>
      </c>
      <c r="D6" s="7" t="s">
        <v>6</v>
      </c>
      <c r="E6" s="8"/>
    </row>
    <row r="7" spans="3:5">
      <c r="C7" s="6" t="s">
        <v>7</v>
      </c>
      <c r="D7" s="9" t="s">
        <v>8</v>
      </c>
      <c r="E7" s="6">
        <v>4</v>
      </c>
    </row>
    <row r="8" spans="3:5">
      <c r="C8" s="6" t="s">
        <v>7</v>
      </c>
      <c r="D8" s="9" t="s">
        <v>9</v>
      </c>
      <c r="E8" s="10" t="s">
        <v>10</v>
      </c>
    </row>
    <row r="9" spans="3:5" ht="15.75" thickBot="1">
      <c r="C9" s="11" t="s">
        <v>7</v>
      </c>
      <c r="D9" s="12" t="s">
        <v>11</v>
      </c>
      <c r="E9" s="11" t="s">
        <v>10</v>
      </c>
    </row>
    <row r="10" spans="3:5">
      <c r="C10" s="13" t="s">
        <v>12</v>
      </c>
      <c r="D10" s="14" t="s">
        <v>13</v>
      </c>
      <c r="E10" s="13"/>
    </row>
    <row r="11" spans="3:5">
      <c r="C11" s="15" t="s">
        <v>14</v>
      </c>
      <c r="D11" s="16" t="s">
        <v>15</v>
      </c>
      <c r="E11" s="15" t="s">
        <v>16</v>
      </c>
    </row>
    <row r="12" spans="3:5">
      <c r="C12" s="6" t="s">
        <v>17</v>
      </c>
      <c r="D12" s="17" t="s">
        <v>18</v>
      </c>
      <c r="E12" s="6" t="s">
        <v>19</v>
      </c>
    </row>
    <row r="13" spans="3:5">
      <c r="C13" s="6" t="s">
        <v>20</v>
      </c>
      <c r="D13" s="17" t="s">
        <v>21</v>
      </c>
      <c r="E13" s="6">
        <v>50</v>
      </c>
    </row>
    <row r="14" spans="3:5">
      <c r="C14" s="11" t="s">
        <v>22</v>
      </c>
      <c r="D14" s="18" t="s">
        <v>23</v>
      </c>
      <c r="E14" s="11">
        <v>30</v>
      </c>
    </row>
    <row r="15" spans="3:5">
      <c r="C15" s="11" t="s">
        <v>24</v>
      </c>
      <c r="D15" s="18" t="s">
        <v>25</v>
      </c>
      <c r="E15" s="11">
        <v>20</v>
      </c>
    </row>
    <row r="16" spans="3:5" ht="51.75" thickBot="1">
      <c r="C16" s="11" t="s">
        <v>26</v>
      </c>
      <c r="D16" s="18" t="s">
        <v>27</v>
      </c>
      <c r="E16" s="11">
        <v>35</v>
      </c>
    </row>
    <row r="17" spans="3:5">
      <c r="C17" s="13" t="s">
        <v>28</v>
      </c>
      <c r="D17" s="14" t="s">
        <v>29</v>
      </c>
      <c r="E17" s="13"/>
    </row>
    <row r="18" spans="3:5" ht="51">
      <c r="C18" s="11" t="s">
        <v>30</v>
      </c>
      <c r="D18" s="18" t="s">
        <v>31</v>
      </c>
      <c r="E18" s="11">
        <v>10</v>
      </c>
    </row>
    <row r="19" spans="3:5" ht="15.75" thickBot="1">
      <c r="C19" s="19" t="s">
        <v>32</v>
      </c>
      <c r="D19" s="20" t="s">
        <v>33</v>
      </c>
      <c r="E19" s="19">
        <v>5</v>
      </c>
    </row>
    <row r="20" spans="3:5">
      <c r="C20" s="13" t="s">
        <v>34</v>
      </c>
      <c r="D20" s="14" t="s">
        <v>35</v>
      </c>
      <c r="E20" s="13"/>
    </row>
    <row r="21" spans="3:5" ht="25.5">
      <c r="C21" s="11" t="s">
        <v>36</v>
      </c>
      <c r="D21" s="17" t="s">
        <v>37</v>
      </c>
      <c r="E21" s="21" t="s">
        <v>38</v>
      </c>
    </row>
    <row r="22" spans="3:5" ht="25.5">
      <c r="C22" s="11" t="s">
        <v>39</v>
      </c>
      <c r="D22" s="18" t="s">
        <v>40</v>
      </c>
      <c r="E22" s="21" t="s">
        <v>41</v>
      </c>
    </row>
    <row r="23" spans="3:5">
      <c r="C23" s="11" t="s">
        <v>42</v>
      </c>
      <c r="D23" s="18" t="s">
        <v>43</v>
      </c>
      <c r="E23" s="21">
        <v>7</v>
      </c>
    </row>
    <row r="24" spans="3:5" ht="25.5">
      <c r="C24" s="11" t="s">
        <v>44</v>
      </c>
      <c r="D24" s="18" t="s">
        <v>45</v>
      </c>
      <c r="E24" s="21">
        <v>6</v>
      </c>
    </row>
    <row r="25" spans="3:5">
      <c r="C25" s="11" t="s">
        <v>46</v>
      </c>
      <c r="D25" s="18" t="s">
        <v>47</v>
      </c>
      <c r="E25" s="21">
        <v>4</v>
      </c>
    </row>
    <row r="26" spans="3:5" ht="26.25" thickBot="1">
      <c r="C26" s="6" t="s">
        <v>48</v>
      </c>
      <c r="D26" s="18" t="s">
        <v>49</v>
      </c>
      <c r="E26" s="6">
        <v>6</v>
      </c>
    </row>
    <row r="27" spans="3:5">
      <c r="C27" s="13" t="s">
        <v>50</v>
      </c>
      <c r="D27" s="14" t="s">
        <v>51</v>
      </c>
      <c r="E27" s="22"/>
    </row>
    <row r="28" spans="3:5">
      <c r="C28" s="6" t="s">
        <v>52</v>
      </c>
      <c r="D28" s="9" t="s">
        <v>53</v>
      </c>
      <c r="E28" s="6">
        <v>7</v>
      </c>
    </row>
    <row r="29" spans="3:5" ht="26.25" thickBot="1">
      <c r="C29" s="19" t="s">
        <v>54</v>
      </c>
      <c r="D29" s="23" t="s">
        <v>55</v>
      </c>
      <c r="E29" s="19">
        <v>10</v>
      </c>
    </row>
    <row r="30" spans="3:5">
      <c r="C30" s="24"/>
      <c r="E30" s="25"/>
    </row>
    <row r="31" spans="3:5">
      <c r="D31" s="26"/>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9490F-36D8-4EFE-813E-8E98FF8AA538}">
  <sheetPr codeName="Sheet97">
    <tabColor theme="0" tint="-0.14999847407452621"/>
  </sheetPr>
  <dimension ref="A1:K106"/>
  <sheetViews>
    <sheetView showGridLines="0" topLeftCell="A68" zoomScale="85" zoomScaleNormal="85" workbookViewId="0">
      <selection activeCell="F15" sqref="F15"/>
    </sheetView>
  </sheetViews>
  <sheetFormatPr defaultRowHeight="15"/>
  <cols>
    <col min="2" max="2" width="9.140625" style="114"/>
    <col min="3" max="3" width="67.85546875" style="114" customWidth="1"/>
    <col min="4" max="4" width="22.5703125" customWidth="1"/>
    <col min="5" max="5" width="20.140625" customWidth="1"/>
    <col min="6" max="6" width="10.5703125" customWidth="1"/>
    <col min="7" max="7" width="12.28515625" customWidth="1"/>
    <col min="8" max="8" width="11.28515625" customWidth="1"/>
  </cols>
  <sheetData>
    <row r="1" spans="1:11">
      <c r="A1" s="27"/>
      <c r="B1" s="27"/>
      <c r="C1" s="27"/>
      <c r="D1" s="27"/>
      <c r="E1" s="27"/>
      <c r="F1" s="28"/>
      <c r="G1" s="28"/>
      <c r="H1" s="27"/>
      <c r="I1" s="27"/>
      <c r="J1" s="27"/>
      <c r="K1" s="27"/>
    </row>
    <row r="2" spans="1:11" ht="96">
      <c r="A2" s="27"/>
      <c r="B2" s="27"/>
      <c r="C2" s="27"/>
      <c r="D2" s="27"/>
      <c r="E2" s="29" t="s">
        <v>56</v>
      </c>
      <c r="F2" s="28"/>
      <c r="G2" s="28"/>
      <c r="H2" s="27"/>
      <c r="I2" s="27"/>
      <c r="J2" s="27"/>
      <c r="K2" s="27"/>
    </row>
    <row r="3" spans="1:11">
      <c r="A3" s="27"/>
      <c r="B3" s="27"/>
      <c r="C3" s="27" t="s">
        <v>1332</v>
      </c>
      <c r="D3" s="27"/>
      <c r="E3" s="2"/>
      <c r="F3" s="28"/>
      <c r="G3" s="28"/>
      <c r="H3" s="27"/>
      <c r="I3" s="27"/>
      <c r="J3" s="27"/>
      <c r="K3" s="27"/>
    </row>
    <row r="4" spans="1:11">
      <c r="A4" s="27"/>
      <c r="B4" s="27"/>
      <c r="C4" s="27" t="s">
        <v>1333</v>
      </c>
      <c r="D4" s="27"/>
      <c r="E4" s="2"/>
      <c r="F4" s="28"/>
      <c r="G4" s="28"/>
      <c r="H4" s="27"/>
      <c r="I4" s="27"/>
      <c r="J4" s="27"/>
      <c r="K4" s="27"/>
    </row>
    <row r="5" spans="1:11">
      <c r="A5" s="27"/>
      <c r="B5" s="27"/>
      <c r="C5" s="27"/>
      <c r="D5" s="27"/>
      <c r="E5" s="2"/>
      <c r="F5" s="28"/>
      <c r="G5" s="28"/>
      <c r="H5" s="27"/>
      <c r="I5" s="27"/>
      <c r="J5" s="27"/>
      <c r="K5" s="27"/>
    </row>
    <row r="6" spans="1:11" ht="15.75">
      <c r="A6" s="27"/>
      <c r="B6" s="27"/>
      <c r="C6" s="30" t="s">
        <v>57</v>
      </c>
      <c r="D6" s="27"/>
      <c r="E6" s="27"/>
      <c r="F6" s="28"/>
      <c r="G6" s="28"/>
      <c r="H6" s="27"/>
      <c r="I6" s="27"/>
      <c r="J6" s="27"/>
      <c r="K6" s="27"/>
    </row>
    <row r="7" spans="1:11" ht="15.75">
      <c r="A7" s="27"/>
      <c r="B7" s="27"/>
      <c r="C7" s="30"/>
      <c r="D7" s="27"/>
      <c r="E7" s="27"/>
      <c r="F7" s="28"/>
      <c r="G7" s="28"/>
      <c r="H7" s="27"/>
      <c r="I7" s="27"/>
      <c r="J7" s="27"/>
      <c r="K7" s="27"/>
    </row>
    <row r="8" spans="1:11" ht="15.75" thickBot="1">
      <c r="A8" s="27"/>
      <c r="B8" s="27"/>
      <c r="C8" s="27"/>
      <c r="D8" s="27"/>
      <c r="E8" s="27"/>
      <c r="F8" s="28"/>
      <c r="G8" s="28"/>
      <c r="H8" s="27"/>
      <c r="I8" s="27"/>
      <c r="J8" s="27"/>
      <c r="K8" s="27"/>
    </row>
    <row r="9" spans="1:11" ht="15.75" thickBot="1">
      <c r="A9" s="27"/>
      <c r="B9" s="31" t="s">
        <v>2</v>
      </c>
      <c r="C9" s="32" t="s">
        <v>58</v>
      </c>
      <c r="D9" s="33" t="s">
        <v>59</v>
      </c>
      <c r="E9" s="34" t="s">
        <v>60</v>
      </c>
      <c r="F9" s="28"/>
      <c r="G9" s="28"/>
      <c r="H9" s="27"/>
      <c r="I9" s="27"/>
      <c r="J9" s="27"/>
      <c r="K9" s="27"/>
    </row>
    <row r="10" spans="1:11" ht="15.75" thickBot="1">
      <c r="A10" s="27"/>
      <c r="B10" s="35" t="s">
        <v>5</v>
      </c>
      <c r="C10" s="36" t="s">
        <v>61</v>
      </c>
      <c r="D10" s="37"/>
      <c r="E10" s="38"/>
      <c r="F10" s="28"/>
      <c r="G10" s="28"/>
      <c r="H10" s="27"/>
      <c r="I10" s="27"/>
      <c r="J10" s="27"/>
      <c r="K10" s="27"/>
    </row>
    <row r="11" spans="1:11" ht="24.75" thickBot="1">
      <c r="A11" s="27"/>
      <c r="B11" s="35" t="s">
        <v>62</v>
      </c>
      <c r="C11" s="36" t="s">
        <v>63</v>
      </c>
      <c r="D11" s="39">
        <f>D12+D15+D31</f>
        <v>2440.3474900000006</v>
      </c>
      <c r="E11" s="40"/>
      <c r="F11" s="41"/>
      <c r="G11" s="28"/>
      <c r="H11" s="42"/>
      <c r="I11" s="27"/>
      <c r="J11" s="27"/>
      <c r="K11" s="27"/>
    </row>
    <row r="12" spans="1:11">
      <c r="A12" s="27"/>
      <c r="B12" s="43" t="s">
        <v>64</v>
      </c>
      <c r="C12" s="44" t="s">
        <v>65</v>
      </c>
      <c r="D12" s="45">
        <f>SUM(D13:D14)</f>
        <v>1149.6554700000002</v>
      </c>
      <c r="E12" s="46"/>
      <c r="F12" s="41"/>
      <c r="G12" s="28"/>
      <c r="H12" s="27"/>
      <c r="I12" s="27"/>
      <c r="J12" s="27"/>
      <c r="K12" s="27"/>
    </row>
    <row r="13" spans="1:11">
      <c r="A13" s="27"/>
      <c r="B13" s="47" t="s">
        <v>66</v>
      </c>
      <c r="C13" s="48" t="s">
        <v>67</v>
      </c>
      <c r="D13" s="49">
        <v>1149.6554700000002</v>
      </c>
      <c r="E13" s="50"/>
      <c r="F13" s="41"/>
      <c r="G13" s="28"/>
      <c r="H13" s="27"/>
      <c r="I13" s="27"/>
      <c r="J13" s="27"/>
      <c r="K13" s="27"/>
    </row>
    <row r="14" spans="1:11" ht="15.75" thickBot="1">
      <c r="A14" s="27"/>
      <c r="B14" s="51" t="s">
        <v>68</v>
      </c>
      <c r="C14" s="52" t="s">
        <v>69</v>
      </c>
      <c r="D14" s="53">
        <v>0</v>
      </c>
      <c r="E14" s="54"/>
      <c r="F14" s="41"/>
      <c r="G14" s="28"/>
      <c r="H14" s="27"/>
      <c r="I14" s="27"/>
      <c r="J14" s="27"/>
      <c r="K14" s="27"/>
    </row>
    <row r="15" spans="1:11">
      <c r="A15" s="27"/>
      <c r="B15" s="43" t="s">
        <v>70</v>
      </c>
      <c r="C15" s="44" t="s">
        <v>71</v>
      </c>
      <c r="D15" s="45">
        <f>D16+D20+D26</f>
        <v>1250.9164800000001</v>
      </c>
      <c r="E15" s="46"/>
      <c r="F15" s="41"/>
      <c r="G15" s="28"/>
      <c r="H15" s="27"/>
      <c r="I15" s="27"/>
      <c r="J15" s="27"/>
      <c r="K15" s="27"/>
    </row>
    <row r="16" spans="1:11">
      <c r="A16" s="27"/>
      <c r="B16" s="55" t="s">
        <v>72</v>
      </c>
      <c r="C16" s="56" t="s">
        <v>73</v>
      </c>
      <c r="D16" s="57">
        <f>SUM(D17:D19)</f>
        <v>574.61314000000004</v>
      </c>
      <c r="E16" s="50"/>
      <c r="F16" s="41"/>
      <c r="G16" s="28"/>
      <c r="H16" s="27"/>
      <c r="I16" s="27"/>
      <c r="J16" s="27"/>
      <c r="K16" s="27"/>
    </row>
    <row r="17" spans="1:11">
      <c r="A17" s="27"/>
      <c r="B17" s="47" t="s">
        <v>74</v>
      </c>
      <c r="C17" s="48" t="s">
        <v>75</v>
      </c>
      <c r="D17" s="58">
        <v>574.61314000000004</v>
      </c>
      <c r="E17" s="50"/>
      <c r="F17" s="41"/>
      <c r="G17" s="28"/>
      <c r="H17" s="27"/>
      <c r="I17" s="27"/>
      <c r="J17" s="27"/>
      <c r="K17" s="27"/>
    </row>
    <row r="18" spans="1:11">
      <c r="A18" s="27"/>
      <c r="B18" s="47" t="s">
        <v>76</v>
      </c>
      <c r="C18" s="48" t="s">
        <v>77</v>
      </c>
      <c r="D18" s="58">
        <v>0</v>
      </c>
      <c r="E18" s="50"/>
      <c r="F18" s="41"/>
      <c r="G18" s="28"/>
      <c r="H18" s="27"/>
      <c r="I18" s="27"/>
      <c r="J18" s="27"/>
      <c r="K18" s="27"/>
    </row>
    <row r="19" spans="1:11">
      <c r="A19" s="27"/>
      <c r="B19" s="47" t="s">
        <v>78</v>
      </c>
      <c r="C19" s="48" t="s">
        <v>69</v>
      </c>
      <c r="D19" s="58">
        <v>0</v>
      </c>
      <c r="E19" s="50"/>
      <c r="F19" s="41"/>
      <c r="G19" s="28"/>
      <c r="H19" s="27"/>
      <c r="I19" s="27"/>
      <c r="J19" s="27"/>
      <c r="K19" s="27" t="s">
        <v>79</v>
      </c>
    </row>
    <row r="20" spans="1:11">
      <c r="A20" s="27"/>
      <c r="B20" s="55" t="s">
        <v>80</v>
      </c>
      <c r="C20" s="56" t="s">
        <v>81</v>
      </c>
      <c r="D20" s="57">
        <f>SUM(D21:D25)</f>
        <v>565.89018999999996</v>
      </c>
      <c r="E20" s="50"/>
      <c r="F20" s="41"/>
      <c r="G20" s="28"/>
      <c r="H20" s="27"/>
      <c r="I20" s="27"/>
      <c r="J20" s="27"/>
      <c r="K20" s="27"/>
    </row>
    <row r="21" spans="1:11">
      <c r="A21" s="27"/>
      <c r="B21" s="47" t="s">
        <v>82</v>
      </c>
      <c r="C21" s="48" t="s">
        <v>83</v>
      </c>
      <c r="D21" s="58">
        <v>539.82683999999995</v>
      </c>
      <c r="E21" s="50"/>
      <c r="F21" s="41"/>
      <c r="G21" s="28"/>
      <c r="H21" s="27"/>
      <c r="I21" s="27"/>
      <c r="J21" s="27"/>
      <c r="K21" s="27"/>
    </row>
    <row r="22" spans="1:11">
      <c r="A22" s="27"/>
      <c r="B22" s="47" t="s">
        <v>84</v>
      </c>
      <c r="C22" s="48" t="s">
        <v>85</v>
      </c>
      <c r="D22" s="58">
        <v>26.06335</v>
      </c>
      <c r="E22" s="50"/>
      <c r="F22" s="41"/>
      <c r="G22" s="28"/>
      <c r="H22" s="27"/>
      <c r="I22" s="27"/>
      <c r="J22" s="27"/>
      <c r="K22" s="27"/>
    </row>
    <row r="23" spans="1:11">
      <c r="A23" s="27"/>
      <c r="B23" s="47" t="s">
        <v>86</v>
      </c>
      <c r="C23" s="48" t="s">
        <v>77</v>
      </c>
      <c r="D23" s="58">
        <v>0</v>
      </c>
      <c r="E23" s="50"/>
      <c r="F23" s="41"/>
      <c r="G23" s="28"/>
      <c r="H23" s="27"/>
      <c r="I23" s="27"/>
      <c r="J23" s="27"/>
      <c r="K23" s="27"/>
    </row>
    <row r="24" spans="1:11">
      <c r="A24" s="27"/>
      <c r="B24" s="47" t="s">
        <v>87</v>
      </c>
      <c r="C24" s="48" t="s">
        <v>69</v>
      </c>
      <c r="D24" s="58">
        <v>0</v>
      </c>
      <c r="E24" s="50"/>
      <c r="F24" s="41"/>
      <c r="G24" s="28"/>
      <c r="H24" s="27"/>
      <c r="I24" s="27"/>
      <c r="J24" s="27"/>
      <c r="K24" s="27"/>
    </row>
    <row r="25" spans="1:11">
      <c r="A25" s="27"/>
      <c r="B25" s="47" t="s">
        <v>88</v>
      </c>
      <c r="C25" s="48" t="s">
        <v>89</v>
      </c>
      <c r="D25" s="58">
        <v>0</v>
      </c>
      <c r="E25" s="50"/>
      <c r="F25" s="41"/>
      <c r="G25" s="28"/>
      <c r="H25" s="27"/>
      <c r="I25" s="27"/>
      <c r="J25" s="27"/>
      <c r="K25" s="27"/>
    </row>
    <row r="26" spans="1:11">
      <c r="A26" s="27"/>
      <c r="B26" s="55" t="s">
        <v>90</v>
      </c>
      <c r="C26" s="56" t="s">
        <v>91</v>
      </c>
      <c r="D26" s="57">
        <f>SUM(D27:D30)</f>
        <v>110.41315</v>
      </c>
      <c r="E26" s="50"/>
      <c r="F26" s="41"/>
      <c r="G26" s="28"/>
      <c r="H26" s="27"/>
      <c r="I26" s="27"/>
      <c r="J26" s="27"/>
      <c r="K26" s="27"/>
    </row>
    <row r="27" spans="1:11">
      <c r="A27" s="27"/>
      <c r="B27" s="47" t="s">
        <v>92</v>
      </c>
      <c r="C27" s="48" t="s">
        <v>93</v>
      </c>
      <c r="D27" s="58">
        <v>110.41315</v>
      </c>
      <c r="E27" s="50"/>
      <c r="F27" s="41"/>
      <c r="G27" s="28"/>
      <c r="H27" s="27"/>
      <c r="I27" s="27"/>
      <c r="J27" s="27"/>
      <c r="K27" s="27"/>
    </row>
    <row r="28" spans="1:11">
      <c r="A28" s="27"/>
      <c r="B28" s="47" t="s">
        <v>94</v>
      </c>
      <c r="C28" s="48" t="s">
        <v>95</v>
      </c>
      <c r="D28" s="58">
        <v>0</v>
      </c>
      <c r="E28" s="50"/>
      <c r="F28" s="41"/>
      <c r="G28" s="28"/>
      <c r="H28" s="27"/>
      <c r="I28" s="27"/>
      <c r="J28" s="27"/>
      <c r="K28" s="27"/>
    </row>
    <row r="29" spans="1:11">
      <c r="A29" s="27"/>
      <c r="B29" s="51" t="s">
        <v>96</v>
      </c>
      <c r="C29" s="52" t="s">
        <v>77</v>
      </c>
      <c r="D29" s="59">
        <v>0</v>
      </c>
      <c r="E29" s="54"/>
      <c r="F29" s="41"/>
      <c r="G29" s="28"/>
      <c r="H29" s="27"/>
      <c r="I29" s="27"/>
      <c r="J29" s="27"/>
      <c r="K29" s="27"/>
    </row>
    <row r="30" spans="1:11" ht="15.75" thickBot="1">
      <c r="A30" s="27"/>
      <c r="B30" s="51" t="s">
        <v>97</v>
      </c>
      <c r="C30" s="52" t="s">
        <v>69</v>
      </c>
      <c r="D30" s="59">
        <v>0</v>
      </c>
      <c r="E30" s="54"/>
      <c r="F30" s="41"/>
      <c r="G30" s="28"/>
      <c r="H30" s="27"/>
      <c r="I30" s="27"/>
      <c r="J30" s="27"/>
      <c r="K30" s="27"/>
    </row>
    <row r="31" spans="1:11">
      <c r="A31" s="27"/>
      <c r="B31" s="43" t="s">
        <v>98</v>
      </c>
      <c r="C31" s="44" t="s">
        <v>99</v>
      </c>
      <c r="D31" s="60">
        <f>SUM(D32+D33)</f>
        <v>39.775539999999999</v>
      </c>
      <c r="E31" s="46"/>
      <c r="F31" s="41"/>
      <c r="G31" s="28"/>
      <c r="H31" s="27"/>
      <c r="I31" s="27"/>
      <c r="J31" s="27"/>
      <c r="K31" s="27"/>
    </row>
    <row r="32" spans="1:11" ht="24">
      <c r="A32" s="27"/>
      <c r="B32" s="47" t="s">
        <v>100</v>
      </c>
      <c r="C32" s="48" t="s">
        <v>101</v>
      </c>
      <c r="D32" s="49">
        <v>39.775539999999999</v>
      </c>
      <c r="E32" s="50"/>
      <c r="F32" s="41"/>
      <c r="G32" s="28"/>
      <c r="H32" s="27"/>
      <c r="I32" s="27"/>
      <c r="J32" s="27"/>
      <c r="K32" s="27"/>
    </row>
    <row r="33" spans="1:11" ht="15.75" thickBot="1">
      <c r="A33" s="27"/>
      <c r="B33" s="47" t="s">
        <v>102</v>
      </c>
      <c r="C33" s="52" t="s">
        <v>69</v>
      </c>
      <c r="D33" s="53">
        <v>0</v>
      </c>
      <c r="E33" s="54"/>
      <c r="F33" s="41"/>
      <c r="G33" s="28"/>
      <c r="H33" s="27"/>
      <c r="I33" s="27"/>
      <c r="J33" s="27"/>
      <c r="K33" s="27"/>
    </row>
    <row r="34" spans="1:11">
      <c r="A34" s="27"/>
      <c r="B34" s="43" t="s">
        <v>103</v>
      </c>
      <c r="C34" s="61" t="s">
        <v>104</v>
      </c>
      <c r="D34" s="45">
        <f>D35+D40</f>
        <v>337.40972999999997</v>
      </c>
      <c r="E34" s="46"/>
      <c r="F34" s="41"/>
      <c r="G34" s="28"/>
      <c r="H34" s="27"/>
      <c r="I34" s="27"/>
      <c r="J34" s="27"/>
      <c r="K34" s="27"/>
    </row>
    <row r="35" spans="1:11">
      <c r="A35" s="27"/>
      <c r="B35" s="55" t="s">
        <v>105</v>
      </c>
      <c r="C35" s="56" t="s">
        <v>106</v>
      </c>
      <c r="D35" s="57">
        <f>SUM(D36:D39)</f>
        <v>167.30669</v>
      </c>
      <c r="E35" s="50"/>
      <c r="F35" s="41"/>
      <c r="G35" s="28"/>
      <c r="H35" s="27"/>
      <c r="I35" s="27"/>
      <c r="J35" s="27"/>
      <c r="K35" s="27"/>
    </row>
    <row r="36" spans="1:11">
      <c r="A36" s="27"/>
      <c r="B36" s="47" t="s">
        <v>107</v>
      </c>
      <c r="C36" s="48" t="s">
        <v>108</v>
      </c>
      <c r="D36" s="49">
        <v>167.30669</v>
      </c>
      <c r="E36" s="50"/>
      <c r="F36" s="41"/>
      <c r="G36" s="28"/>
      <c r="H36" s="27"/>
      <c r="I36" s="27"/>
      <c r="J36" s="27"/>
      <c r="K36" s="27"/>
    </row>
    <row r="37" spans="1:11">
      <c r="A37" s="27"/>
      <c r="B37" s="47" t="s">
        <v>109</v>
      </c>
      <c r="C37" s="48" t="s">
        <v>110</v>
      </c>
      <c r="D37" s="49">
        <v>0</v>
      </c>
      <c r="E37" s="50"/>
      <c r="F37" s="41"/>
      <c r="G37" s="28"/>
      <c r="H37" s="27"/>
      <c r="I37" s="27"/>
      <c r="J37" s="27"/>
      <c r="K37" s="27"/>
    </row>
    <row r="38" spans="1:11">
      <c r="A38" s="27"/>
      <c r="B38" s="47" t="s">
        <v>111</v>
      </c>
      <c r="C38" s="48" t="s">
        <v>112</v>
      </c>
      <c r="D38" s="49">
        <v>0</v>
      </c>
      <c r="E38" s="50"/>
      <c r="F38" s="41"/>
      <c r="G38" s="28"/>
      <c r="H38" s="27"/>
      <c r="I38" s="27"/>
      <c r="J38" s="27"/>
      <c r="K38" s="27"/>
    </row>
    <row r="39" spans="1:11">
      <c r="A39" s="27"/>
      <c r="B39" s="47" t="s">
        <v>113</v>
      </c>
      <c r="C39" s="48" t="s">
        <v>69</v>
      </c>
      <c r="D39" s="49">
        <v>0</v>
      </c>
      <c r="E39" s="50"/>
      <c r="F39" s="41"/>
      <c r="G39" s="28"/>
      <c r="H39" s="27"/>
      <c r="I39" s="27"/>
      <c r="J39" s="27"/>
      <c r="K39" s="27"/>
    </row>
    <row r="40" spans="1:11">
      <c r="A40" s="27"/>
      <c r="B40" s="55" t="s">
        <v>114</v>
      </c>
      <c r="C40" s="56" t="s">
        <v>115</v>
      </c>
      <c r="D40" s="57">
        <f>SUM(D41:D43)</f>
        <v>170.10303999999999</v>
      </c>
      <c r="E40" s="50"/>
      <c r="F40" s="41"/>
      <c r="G40" s="28"/>
      <c r="H40" s="27"/>
      <c r="I40" s="27"/>
      <c r="J40" s="27"/>
      <c r="K40" s="27"/>
    </row>
    <row r="41" spans="1:11">
      <c r="A41" s="27"/>
      <c r="B41" s="47" t="s">
        <v>116</v>
      </c>
      <c r="C41" s="48" t="s">
        <v>117</v>
      </c>
      <c r="D41" s="62">
        <v>170.10303999999999</v>
      </c>
      <c r="E41" s="50"/>
      <c r="F41" s="41"/>
      <c r="G41" s="28"/>
      <c r="H41" s="27"/>
      <c r="I41" s="27"/>
      <c r="J41" s="27"/>
      <c r="K41" s="27"/>
    </row>
    <row r="42" spans="1:11">
      <c r="A42" s="27"/>
      <c r="B42" s="47" t="s">
        <v>118</v>
      </c>
      <c r="C42" s="48" t="s">
        <v>69</v>
      </c>
      <c r="D42" s="62">
        <f>+SUM(D14,D19,D24,D30,D33,D39)</f>
        <v>0</v>
      </c>
      <c r="E42" s="54"/>
      <c r="F42" s="41"/>
      <c r="G42" s="28"/>
      <c r="H42" s="27"/>
      <c r="I42" s="27"/>
      <c r="J42" s="27"/>
      <c r="K42" s="27"/>
    </row>
    <row r="43" spans="1:11" ht="15.75" thickBot="1">
      <c r="A43" s="27"/>
      <c r="B43" s="63" t="s">
        <v>119</v>
      </c>
      <c r="C43" s="64" t="s">
        <v>89</v>
      </c>
      <c r="D43" s="65">
        <v>0</v>
      </c>
      <c r="E43" s="54"/>
      <c r="F43" s="41"/>
      <c r="G43" s="28"/>
      <c r="H43" s="27"/>
      <c r="I43" s="27"/>
      <c r="J43" s="27"/>
      <c r="K43" s="27"/>
    </row>
    <row r="44" spans="1:11" ht="15.75" thickBot="1">
      <c r="A44" s="27"/>
      <c r="B44" s="66" t="s">
        <v>120</v>
      </c>
      <c r="C44" s="67" t="s">
        <v>121</v>
      </c>
      <c r="D44" s="68">
        <f>D45+D52</f>
        <v>2649.7748539836839</v>
      </c>
      <c r="E44" s="69" t="s">
        <v>122</v>
      </c>
      <c r="F44" s="41"/>
      <c r="G44" s="28"/>
      <c r="H44" s="42"/>
      <c r="I44" s="27"/>
      <c r="J44" s="27"/>
      <c r="K44" s="27"/>
    </row>
    <row r="45" spans="1:11" ht="24">
      <c r="A45" s="27"/>
      <c r="B45" s="43" t="s">
        <v>123</v>
      </c>
      <c r="C45" s="61" t="s">
        <v>124</v>
      </c>
      <c r="D45" s="70">
        <f>D46+D47+D51</f>
        <v>2456.5297585262892</v>
      </c>
      <c r="E45" s="46" t="s">
        <v>122</v>
      </c>
      <c r="F45" s="41"/>
      <c r="G45" s="28"/>
      <c r="H45" s="42"/>
      <c r="I45" s="27"/>
      <c r="J45" s="27"/>
      <c r="K45" s="27"/>
    </row>
    <row r="46" spans="1:11">
      <c r="A46" s="27"/>
      <c r="B46" s="47" t="s">
        <v>125</v>
      </c>
      <c r="C46" s="71" t="s">
        <v>126</v>
      </c>
      <c r="D46" s="72">
        <f>'4'!E23</f>
        <v>1069.9828577599123</v>
      </c>
      <c r="E46" s="50" t="s">
        <v>122</v>
      </c>
      <c r="F46" s="41"/>
      <c r="G46" s="28"/>
      <c r="H46" s="27"/>
      <c r="I46" s="27"/>
      <c r="J46" s="27"/>
      <c r="K46" s="27"/>
    </row>
    <row r="47" spans="1:11">
      <c r="A47" s="27"/>
      <c r="B47" s="47" t="s">
        <v>127</v>
      </c>
      <c r="C47" s="71" t="s">
        <v>128</v>
      </c>
      <c r="D47" s="72">
        <f>'4'!I23</f>
        <v>1316.5643696275349</v>
      </c>
      <c r="E47" s="50" t="s">
        <v>122</v>
      </c>
      <c r="F47" s="41"/>
      <c r="G47" s="28"/>
      <c r="H47" s="27"/>
      <c r="I47" s="27"/>
      <c r="J47" s="27"/>
      <c r="K47" s="27"/>
    </row>
    <row r="48" spans="1:11">
      <c r="A48" s="73"/>
      <c r="B48" s="74" t="s">
        <v>129</v>
      </c>
      <c r="C48" s="75" t="s">
        <v>130</v>
      </c>
      <c r="D48" s="76">
        <f>'4'!$J$23</f>
        <v>563.24382581969883</v>
      </c>
      <c r="E48" s="77" t="s">
        <v>122</v>
      </c>
      <c r="F48" s="41"/>
      <c r="G48" s="28"/>
      <c r="H48" s="73"/>
      <c r="I48" s="73"/>
      <c r="J48" s="73"/>
      <c r="K48" s="73"/>
    </row>
    <row r="49" spans="1:11">
      <c r="A49" s="73"/>
      <c r="B49" s="74" t="s">
        <v>131</v>
      </c>
      <c r="C49" s="75" t="s">
        <v>132</v>
      </c>
      <c r="D49" s="76">
        <f>'4'!$K$23</f>
        <v>676.6767569252454</v>
      </c>
      <c r="E49" s="77" t="s">
        <v>122</v>
      </c>
      <c r="F49" s="41"/>
      <c r="G49" s="28"/>
      <c r="H49" s="73"/>
      <c r="I49" s="73"/>
      <c r="J49" s="73"/>
      <c r="K49" s="73"/>
    </row>
    <row r="50" spans="1:11">
      <c r="A50" s="73"/>
      <c r="B50" s="74" t="s">
        <v>133</v>
      </c>
      <c r="C50" s="75" t="s">
        <v>134</v>
      </c>
      <c r="D50" s="76">
        <f>'4'!$L$23</f>
        <v>76.643786882590675</v>
      </c>
      <c r="E50" s="77" t="s">
        <v>122</v>
      </c>
      <c r="F50" s="41"/>
      <c r="G50" s="28"/>
      <c r="H50" s="73"/>
      <c r="I50" s="73"/>
      <c r="J50" s="73"/>
      <c r="K50" s="73"/>
    </row>
    <row r="51" spans="1:11" ht="15.75" thickBot="1">
      <c r="A51" s="27"/>
      <c r="B51" s="51" t="s">
        <v>135</v>
      </c>
      <c r="C51" s="71" t="s">
        <v>136</v>
      </c>
      <c r="D51" s="72">
        <f>'4'!$M$23</f>
        <v>69.982531138841551</v>
      </c>
      <c r="E51" s="50" t="s">
        <v>122</v>
      </c>
      <c r="F51" s="41"/>
      <c r="G51" s="28"/>
      <c r="H51" s="27"/>
      <c r="I51" s="27"/>
      <c r="J51" s="27"/>
      <c r="K51" s="27"/>
    </row>
    <row r="52" spans="1:11">
      <c r="A52" s="27"/>
      <c r="B52" s="43" t="s">
        <v>137</v>
      </c>
      <c r="C52" s="61" t="s">
        <v>138</v>
      </c>
      <c r="D52" s="70">
        <f>SUM(D53:D55)</f>
        <v>193.2450954573946</v>
      </c>
      <c r="E52" s="46" t="s">
        <v>122</v>
      </c>
      <c r="F52" s="41"/>
      <c r="G52" s="28"/>
      <c r="H52" s="42"/>
      <c r="I52" s="27"/>
      <c r="J52" s="27"/>
      <c r="K52" s="27"/>
    </row>
    <row r="53" spans="1:11">
      <c r="A53" s="27"/>
      <c r="B53" s="51" t="s">
        <v>139</v>
      </c>
      <c r="C53" s="78" t="s">
        <v>140</v>
      </c>
      <c r="D53" s="79">
        <f>'4'!O23</f>
        <v>89.198879243334318</v>
      </c>
      <c r="E53" s="54" t="s">
        <v>122</v>
      </c>
      <c r="F53" s="41"/>
      <c r="G53" s="28"/>
      <c r="H53" s="27"/>
      <c r="I53" s="27"/>
      <c r="J53" s="27"/>
      <c r="K53" s="27"/>
    </row>
    <row r="54" spans="1:11">
      <c r="A54" s="27"/>
      <c r="B54" s="47" t="s">
        <v>141</v>
      </c>
      <c r="C54" s="71" t="s">
        <v>142</v>
      </c>
      <c r="D54" s="72">
        <f>'4'!$P$23</f>
        <v>0</v>
      </c>
      <c r="E54" s="50" t="s">
        <v>122</v>
      </c>
      <c r="F54" s="41"/>
      <c r="G54" s="28"/>
      <c r="H54" s="27"/>
      <c r="I54" s="27"/>
      <c r="J54" s="27"/>
      <c r="K54" s="27"/>
    </row>
    <row r="55" spans="1:11" ht="15.75" thickBot="1">
      <c r="A55" s="27"/>
      <c r="B55" s="51" t="s">
        <v>143</v>
      </c>
      <c r="C55" s="78" t="s">
        <v>144</v>
      </c>
      <c r="D55" s="79">
        <f>'4'!$Q$23</f>
        <v>104.04621621406027</v>
      </c>
      <c r="E55" s="54" t="s">
        <v>122</v>
      </c>
      <c r="F55" s="41"/>
      <c r="G55" s="28"/>
      <c r="H55" s="27"/>
      <c r="I55" s="27"/>
      <c r="J55" s="27"/>
      <c r="K55" s="27"/>
    </row>
    <row r="56" spans="1:11">
      <c r="A56" s="27"/>
      <c r="B56" s="43" t="s">
        <v>145</v>
      </c>
      <c r="C56" s="80" t="s">
        <v>146</v>
      </c>
      <c r="D56" s="70">
        <f>SUM(D57:D76)</f>
        <v>137.12619601631684</v>
      </c>
      <c r="E56" s="46"/>
      <c r="F56" s="41"/>
      <c r="G56" s="28"/>
      <c r="H56" s="42"/>
      <c r="I56" s="27"/>
      <c r="J56" s="27"/>
      <c r="K56" s="27"/>
    </row>
    <row r="57" spans="1:11">
      <c r="A57" s="27"/>
      <c r="B57" s="81" t="s">
        <v>147</v>
      </c>
      <c r="C57" s="82" t="s">
        <v>148</v>
      </c>
      <c r="D57" s="83">
        <v>0.53400000000000003</v>
      </c>
      <c r="E57" s="84"/>
      <c r="F57" s="41"/>
      <c r="G57" s="28"/>
      <c r="H57" s="27"/>
      <c r="I57" s="27"/>
      <c r="J57" s="27"/>
      <c r="K57" s="27"/>
    </row>
    <row r="58" spans="1:11" ht="51.75">
      <c r="A58" s="27"/>
      <c r="B58" s="85" t="s">
        <v>149</v>
      </c>
      <c r="C58" s="82" t="s">
        <v>150</v>
      </c>
      <c r="D58" s="83">
        <v>0</v>
      </c>
      <c r="E58" s="84"/>
      <c r="F58" s="41"/>
      <c r="G58" s="28"/>
      <c r="H58" s="27"/>
      <c r="I58" s="27"/>
      <c r="J58" s="27"/>
      <c r="K58" s="27"/>
    </row>
    <row r="59" spans="1:11">
      <c r="A59" s="27"/>
      <c r="B59" s="85" t="s">
        <v>151</v>
      </c>
      <c r="C59" s="82" t="s">
        <v>152</v>
      </c>
      <c r="D59" s="83">
        <v>0</v>
      </c>
      <c r="E59" s="84"/>
      <c r="F59" s="41"/>
      <c r="G59" s="28"/>
      <c r="H59" s="27"/>
      <c r="I59" s="27"/>
      <c r="J59" s="27"/>
      <c r="K59" s="27"/>
    </row>
    <row r="60" spans="1:11" ht="26.25">
      <c r="A60" s="27"/>
      <c r="B60" s="85" t="s">
        <v>153</v>
      </c>
      <c r="C60" s="82" t="s">
        <v>154</v>
      </c>
      <c r="D60" s="83">
        <v>3.0760000000000001</v>
      </c>
      <c r="E60" s="84"/>
      <c r="F60" s="41"/>
      <c r="G60" s="28"/>
      <c r="H60" s="27"/>
      <c r="I60" s="27"/>
      <c r="J60" s="27"/>
      <c r="K60" s="27"/>
    </row>
    <row r="61" spans="1:11">
      <c r="A61" s="27"/>
      <c r="B61" s="85" t="s">
        <v>155</v>
      </c>
      <c r="C61" s="82" t="s">
        <v>156</v>
      </c>
      <c r="D61" s="83">
        <v>60.439</v>
      </c>
      <c r="E61" s="84"/>
      <c r="F61" s="41"/>
      <c r="G61" s="28"/>
      <c r="H61" s="27"/>
      <c r="I61" s="27"/>
      <c r="J61" s="27"/>
      <c r="K61" s="27"/>
    </row>
    <row r="62" spans="1:11" ht="51.75">
      <c r="A62" s="27"/>
      <c r="B62" s="85" t="s">
        <v>157</v>
      </c>
      <c r="C62" s="82" t="s">
        <v>158</v>
      </c>
      <c r="D62" s="83">
        <v>0.79200000000000004</v>
      </c>
      <c r="E62" s="84"/>
      <c r="F62" s="41"/>
      <c r="G62" s="28"/>
      <c r="H62" s="27"/>
      <c r="I62" s="27"/>
      <c r="J62" s="27"/>
      <c r="K62" s="27"/>
    </row>
    <row r="63" spans="1:11" ht="26.25">
      <c r="A63" s="27"/>
      <c r="B63" s="85" t="s">
        <v>159</v>
      </c>
      <c r="C63" s="82" t="s">
        <v>160</v>
      </c>
      <c r="D63" s="83">
        <v>2.1070000000000002</v>
      </c>
      <c r="E63" s="84"/>
      <c r="F63" s="41"/>
      <c r="G63" s="28"/>
      <c r="H63" s="27"/>
      <c r="I63" s="27"/>
      <c r="J63" s="27"/>
      <c r="K63" s="27"/>
    </row>
    <row r="64" spans="1:11" ht="90">
      <c r="A64" s="27"/>
      <c r="B64" s="85" t="s">
        <v>161</v>
      </c>
      <c r="C64" s="82" t="s">
        <v>162</v>
      </c>
      <c r="D64" s="83">
        <v>0.109</v>
      </c>
      <c r="E64" s="86"/>
      <c r="F64" s="41"/>
      <c r="G64" s="28"/>
      <c r="H64" s="27"/>
      <c r="I64" s="27"/>
      <c r="J64" s="27"/>
      <c r="K64" s="27"/>
    </row>
    <row r="65" spans="1:11">
      <c r="A65" s="27"/>
      <c r="B65" s="85" t="s">
        <v>163</v>
      </c>
      <c r="C65" s="82" t="s">
        <v>164</v>
      </c>
      <c r="D65" s="83">
        <v>0</v>
      </c>
      <c r="E65" s="84"/>
      <c r="F65" s="41"/>
      <c r="G65" s="28"/>
      <c r="H65" s="27"/>
      <c r="I65" s="27"/>
      <c r="J65" s="27"/>
      <c r="K65" s="27"/>
    </row>
    <row r="66" spans="1:11" ht="39">
      <c r="A66" s="27"/>
      <c r="B66" s="85" t="s">
        <v>165</v>
      </c>
      <c r="C66" s="82" t="s">
        <v>166</v>
      </c>
      <c r="D66" s="83">
        <v>0</v>
      </c>
      <c r="E66" s="84"/>
      <c r="F66" s="41"/>
      <c r="G66" s="28"/>
      <c r="H66" s="27"/>
      <c r="I66" s="27"/>
      <c r="J66" s="27"/>
      <c r="K66" s="27"/>
    </row>
    <row r="67" spans="1:11" ht="26.25">
      <c r="A67" s="27"/>
      <c r="B67" s="85" t="s">
        <v>167</v>
      </c>
      <c r="C67" s="82" t="s">
        <v>168</v>
      </c>
      <c r="D67" s="83">
        <v>0</v>
      </c>
      <c r="E67" s="84"/>
      <c r="F67" s="41"/>
      <c r="G67" s="28"/>
      <c r="H67" s="27"/>
      <c r="I67" s="27"/>
      <c r="J67" s="27"/>
      <c r="K67" s="27"/>
    </row>
    <row r="68" spans="1:11" ht="26.25">
      <c r="A68" s="27"/>
      <c r="B68" s="85" t="s">
        <v>169</v>
      </c>
      <c r="C68" s="82" t="s">
        <v>170</v>
      </c>
      <c r="D68" s="83">
        <v>0</v>
      </c>
      <c r="E68" s="84"/>
      <c r="F68" s="41"/>
      <c r="G68" s="28"/>
      <c r="H68" s="27"/>
      <c r="I68" s="27"/>
      <c r="J68" s="27"/>
      <c r="K68" s="27"/>
    </row>
    <row r="69" spans="1:11" ht="26.25">
      <c r="A69" s="27"/>
      <c r="B69" s="85" t="s">
        <v>171</v>
      </c>
      <c r="C69" s="82" t="s">
        <v>172</v>
      </c>
      <c r="D69" s="83">
        <v>0</v>
      </c>
      <c r="E69" s="84"/>
      <c r="F69" s="41"/>
      <c r="G69" s="28"/>
      <c r="H69" s="27"/>
      <c r="I69" s="27"/>
      <c r="J69" s="27"/>
      <c r="K69" s="27"/>
    </row>
    <row r="70" spans="1:11" ht="77.25">
      <c r="A70" s="27"/>
      <c r="B70" s="85" t="s">
        <v>173</v>
      </c>
      <c r="C70" s="82" t="s">
        <v>174</v>
      </c>
      <c r="D70" s="83">
        <v>21.896840000000001</v>
      </c>
      <c r="E70" s="84"/>
      <c r="F70" s="41"/>
      <c r="G70" s="28"/>
      <c r="H70" s="27"/>
      <c r="I70" s="27"/>
      <c r="J70" s="27"/>
      <c r="K70" s="27"/>
    </row>
    <row r="71" spans="1:11" ht="64.5">
      <c r="A71" s="27"/>
      <c r="B71" s="87" t="s">
        <v>175</v>
      </c>
      <c r="C71" s="82" t="s">
        <v>176</v>
      </c>
      <c r="D71" s="88">
        <v>0</v>
      </c>
      <c r="E71" s="89"/>
      <c r="F71" s="41"/>
      <c r="G71" s="28"/>
      <c r="H71" s="27"/>
      <c r="I71" s="27"/>
      <c r="J71" s="27"/>
      <c r="K71" s="27"/>
    </row>
    <row r="72" spans="1:11" ht="39">
      <c r="A72" s="27"/>
      <c r="B72" s="87" t="s">
        <v>177</v>
      </c>
      <c r="C72" s="82" t="s">
        <v>178</v>
      </c>
      <c r="D72" s="88">
        <v>0</v>
      </c>
      <c r="E72" s="89"/>
      <c r="F72" s="41"/>
      <c r="G72" s="28"/>
      <c r="H72" s="27"/>
      <c r="I72" s="27"/>
      <c r="J72" s="27"/>
      <c r="K72" s="27"/>
    </row>
    <row r="73" spans="1:11" ht="51.75">
      <c r="A73" s="27"/>
      <c r="B73" s="87" t="s">
        <v>179</v>
      </c>
      <c r="C73" s="82" t="s">
        <v>180</v>
      </c>
      <c r="D73" s="88">
        <v>0</v>
      </c>
      <c r="E73" s="89"/>
      <c r="F73" s="41"/>
      <c r="G73" s="28"/>
      <c r="H73" s="27"/>
      <c r="I73" s="27"/>
      <c r="J73" s="27"/>
      <c r="K73" s="27"/>
    </row>
    <row r="74" spans="1:11" ht="39">
      <c r="A74" s="27"/>
      <c r="B74" s="87" t="s">
        <v>181</v>
      </c>
      <c r="C74" s="82" t="s">
        <v>182</v>
      </c>
      <c r="D74" s="88">
        <v>0</v>
      </c>
      <c r="E74" s="89"/>
      <c r="F74" s="41"/>
      <c r="G74" s="28"/>
      <c r="H74" s="27"/>
      <c r="I74" s="27"/>
      <c r="J74" s="27"/>
      <c r="K74" s="27"/>
    </row>
    <row r="75" spans="1:11">
      <c r="A75" s="27"/>
      <c r="B75" s="87" t="s">
        <v>183</v>
      </c>
      <c r="C75" s="82" t="s">
        <v>184</v>
      </c>
      <c r="D75" s="88">
        <v>0</v>
      </c>
      <c r="E75" s="89"/>
      <c r="F75" s="41"/>
      <c r="G75" s="28"/>
      <c r="H75" s="27"/>
      <c r="I75" s="27"/>
      <c r="J75" s="27"/>
      <c r="K75" s="27"/>
    </row>
    <row r="76" spans="1:11" ht="27" thickBot="1">
      <c r="A76" s="27"/>
      <c r="B76" s="90" t="s">
        <v>185</v>
      </c>
      <c r="C76" s="91" t="s">
        <v>186</v>
      </c>
      <c r="D76" s="92">
        <v>48.172356016316854</v>
      </c>
      <c r="E76" s="93"/>
      <c r="F76" s="41"/>
      <c r="G76" s="28"/>
      <c r="H76" s="27"/>
      <c r="I76" s="27"/>
      <c r="J76" s="27"/>
      <c r="K76" s="27"/>
    </row>
    <row r="77" spans="1:11" ht="15.75" thickBot="1">
      <c r="A77" s="27"/>
      <c r="B77" s="94" t="s">
        <v>187</v>
      </c>
      <c r="C77" s="95" t="s">
        <v>188</v>
      </c>
      <c r="D77" s="96">
        <v>0</v>
      </c>
      <c r="E77" s="97"/>
      <c r="F77" s="41"/>
      <c r="G77" s="28"/>
      <c r="H77" s="27"/>
      <c r="I77" s="27"/>
      <c r="J77" s="27"/>
      <c r="K77" s="27"/>
    </row>
    <row r="78" spans="1:11" ht="15.75" thickBot="1">
      <c r="A78" s="27"/>
      <c r="B78" s="66" t="s">
        <v>189</v>
      </c>
      <c r="C78" s="98" t="s">
        <v>190</v>
      </c>
      <c r="D78" s="68">
        <f>D11+D34-D45-D52-D56</f>
        <v>-9.1438300000002641</v>
      </c>
      <c r="E78" s="69"/>
      <c r="F78" s="41"/>
      <c r="G78" s="28"/>
      <c r="H78" s="42"/>
      <c r="I78" s="27"/>
      <c r="J78" s="27"/>
      <c r="K78" s="27"/>
    </row>
    <row r="79" spans="1:11" ht="24">
      <c r="A79" s="99"/>
      <c r="B79" s="100" t="s">
        <v>191</v>
      </c>
      <c r="C79" s="101" t="s">
        <v>192</v>
      </c>
      <c r="D79" s="102">
        <f>D11-D45</f>
        <v>-16.182268526288681</v>
      </c>
      <c r="E79" s="103"/>
      <c r="F79" s="41"/>
      <c r="G79" s="28"/>
      <c r="H79" s="42"/>
      <c r="I79" s="99"/>
      <c r="J79" s="99"/>
      <c r="K79" s="99"/>
    </row>
    <row r="80" spans="1:11">
      <c r="A80" s="27"/>
      <c r="B80" s="47" t="s">
        <v>193</v>
      </c>
      <c r="C80" s="71" t="s">
        <v>194</v>
      </c>
      <c r="D80" s="72">
        <f>D12-D46</f>
        <v>79.672612240087801</v>
      </c>
      <c r="E80" s="50"/>
      <c r="F80" s="41"/>
      <c r="G80" s="28"/>
      <c r="H80" s="27"/>
      <c r="I80" s="27"/>
      <c r="J80" s="27"/>
      <c r="K80" s="27"/>
    </row>
    <row r="81" spans="1:11">
      <c r="A81" s="27"/>
      <c r="B81" s="47" t="s">
        <v>195</v>
      </c>
      <c r="C81" s="71" t="s">
        <v>196</v>
      </c>
      <c r="D81" s="72">
        <f>D15-D47</f>
        <v>-65.647889627534823</v>
      </c>
      <c r="E81" s="50"/>
      <c r="F81" s="41"/>
      <c r="G81" s="28"/>
      <c r="H81" s="27"/>
      <c r="I81" s="27"/>
      <c r="J81" s="27"/>
      <c r="K81" s="27"/>
    </row>
    <row r="82" spans="1:11">
      <c r="A82" s="27"/>
      <c r="B82" s="47" t="s">
        <v>197</v>
      </c>
      <c r="C82" s="71" t="s">
        <v>198</v>
      </c>
      <c r="D82" s="72">
        <f>D16-D48</f>
        <v>11.369314180301217</v>
      </c>
      <c r="E82" s="50"/>
      <c r="F82" s="41"/>
      <c r="G82" s="28"/>
      <c r="H82" s="27"/>
      <c r="I82" s="27"/>
      <c r="J82" s="27"/>
      <c r="K82" s="27"/>
    </row>
    <row r="83" spans="1:11">
      <c r="A83" s="27"/>
      <c r="B83" s="47" t="s">
        <v>199</v>
      </c>
      <c r="C83" s="71" t="s">
        <v>200</v>
      </c>
      <c r="D83" s="72">
        <f>D20-D49</f>
        <v>-110.78656692524544</v>
      </c>
      <c r="E83" s="50"/>
      <c r="F83" s="41"/>
      <c r="G83" s="28"/>
      <c r="H83" s="27"/>
      <c r="I83" s="27"/>
      <c r="J83" s="27"/>
      <c r="K83" s="27"/>
    </row>
    <row r="84" spans="1:11">
      <c r="A84" s="27"/>
      <c r="B84" s="47" t="s">
        <v>201</v>
      </c>
      <c r="C84" s="71" t="s">
        <v>202</v>
      </c>
      <c r="D84" s="72">
        <f>D26-D50</f>
        <v>33.769363117409327</v>
      </c>
      <c r="E84" s="50"/>
      <c r="F84" s="41"/>
      <c r="G84" s="28"/>
      <c r="H84" s="27"/>
      <c r="I84" s="27"/>
      <c r="J84" s="27"/>
      <c r="K84" s="27"/>
    </row>
    <row r="85" spans="1:11" ht="24.75" thickBot="1">
      <c r="A85" s="27"/>
      <c r="B85" s="51" t="s">
        <v>203</v>
      </c>
      <c r="C85" s="71" t="s">
        <v>204</v>
      </c>
      <c r="D85" s="72">
        <f>D31-D51</f>
        <v>-30.206991138841552</v>
      </c>
      <c r="E85" s="50"/>
      <c r="F85" s="41"/>
      <c r="G85" s="28"/>
      <c r="H85" s="27"/>
      <c r="I85" s="27"/>
      <c r="J85" s="27"/>
      <c r="K85" s="27"/>
    </row>
    <row r="86" spans="1:11">
      <c r="A86" s="27"/>
      <c r="B86" s="43" t="s">
        <v>205</v>
      </c>
      <c r="C86" s="61" t="s">
        <v>206</v>
      </c>
      <c r="D86" s="70">
        <f>D34-D52</f>
        <v>144.16463454260537</v>
      </c>
      <c r="E86" s="46"/>
      <c r="F86" s="41"/>
      <c r="G86" s="28"/>
      <c r="H86" s="42"/>
      <c r="I86" s="27"/>
      <c r="J86" s="27"/>
      <c r="K86" s="27"/>
    </row>
    <row r="87" spans="1:11">
      <c r="A87" s="27"/>
      <c r="B87" s="51" t="s">
        <v>207</v>
      </c>
      <c r="C87" s="78" t="s">
        <v>208</v>
      </c>
      <c r="D87" s="72">
        <f>D36-D53</f>
        <v>78.107810756665685</v>
      </c>
      <c r="E87" s="54"/>
      <c r="F87" s="41"/>
      <c r="G87" s="28"/>
      <c r="H87" s="27"/>
      <c r="I87" s="27"/>
      <c r="J87" s="27"/>
      <c r="K87" s="27"/>
    </row>
    <row r="88" spans="1:11">
      <c r="A88" s="27"/>
      <c r="B88" s="47" t="s">
        <v>209</v>
      </c>
      <c r="C88" s="71" t="s">
        <v>210</v>
      </c>
      <c r="D88" s="72">
        <f>D38+D39-D54</f>
        <v>0</v>
      </c>
      <c r="E88" s="50"/>
      <c r="F88" s="41"/>
      <c r="G88" s="28"/>
      <c r="H88" s="27"/>
      <c r="I88" s="27"/>
      <c r="J88" s="27"/>
      <c r="K88" s="27"/>
    </row>
    <row r="89" spans="1:11">
      <c r="A89" s="27"/>
      <c r="B89" s="51" t="s">
        <v>211</v>
      </c>
      <c r="C89" s="78" t="s">
        <v>212</v>
      </c>
      <c r="D89" s="79">
        <f>IFERROR(D40-D55,"-")</f>
        <v>66.056823785939727</v>
      </c>
      <c r="E89" s="54"/>
      <c r="F89" s="41"/>
      <c r="G89" s="28"/>
      <c r="H89" s="27"/>
      <c r="I89" s="27"/>
      <c r="J89" s="27"/>
      <c r="K89" s="27"/>
    </row>
    <row r="90" spans="1:11" ht="15.75" thickBot="1">
      <c r="A90" s="27"/>
      <c r="B90" s="104" t="s">
        <v>213</v>
      </c>
      <c r="C90" s="105" t="s">
        <v>214</v>
      </c>
      <c r="D90" s="106">
        <v>0</v>
      </c>
      <c r="E90" s="54"/>
      <c r="F90" s="41"/>
      <c r="G90" s="28"/>
      <c r="H90" s="27"/>
      <c r="I90" s="27"/>
      <c r="J90" s="27"/>
      <c r="K90" s="27"/>
    </row>
    <row r="91" spans="1:11" ht="15.75" thickBot="1">
      <c r="A91" s="27"/>
      <c r="B91" s="66" t="s">
        <v>215</v>
      </c>
      <c r="C91" s="67" t="s">
        <v>216</v>
      </c>
      <c r="D91" s="107">
        <v>0</v>
      </c>
      <c r="E91" s="69"/>
      <c r="F91" s="41"/>
      <c r="G91" s="28"/>
      <c r="H91" s="42"/>
      <c r="I91" s="27"/>
      <c r="J91" s="27"/>
      <c r="K91" s="27"/>
    </row>
    <row r="92" spans="1:11" ht="15.75" thickBot="1">
      <c r="A92" s="27"/>
      <c r="B92" s="66" t="s">
        <v>217</v>
      </c>
      <c r="C92" s="67" t="s">
        <v>218</v>
      </c>
      <c r="D92" s="68">
        <f>IFERROR(D78+D90-D91,"-")</f>
        <v>-9.1438300000002641</v>
      </c>
      <c r="E92" s="69"/>
      <c r="F92" s="41"/>
      <c r="G92" s="28"/>
      <c r="H92" s="42"/>
      <c r="I92" s="108"/>
      <c r="J92" s="27"/>
      <c r="K92" s="27"/>
    </row>
    <row r="93" spans="1:11" ht="24">
      <c r="A93" s="27"/>
      <c r="B93" s="100" t="s">
        <v>219</v>
      </c>
      <c r="C93" s="101" t="s">
        <v>220</v>
      </c>
      <c r="D93" s="102">
        <f>IFERROR((D79/D11)*100,"-")</f>
        <v>-0.66311328991465379</v>
      </c>
      <c r="E93" s="103"/>
      <c r="F93" s="41"/>
      <c r="G93" s="28"/>
      <c r="H93" s="27"/>
      <c r="I93" s="27"/>
      <c r="J93" s="27"/>
      <c r="K93" s="27"/>
    </row>
    <row r="94" spans="1:11">
      <c r="A94" s="27"/>
      <c r="B94" s="47" t="s">
        <v>221</v>
      </c>
      <c r="C94" s="71" t="s">
        <v>222</v>
      </c>
      <c r="D94" s="72">
        <f>IFERROR((D80/D12)*100,"-")</f>
        <v>6.9301294447881672</v>
      </c>
      <c r="E94" s="50"/>
      <c r="F94" s="41"/>
      <c r="G94" s="28"/>
      <c r="H94" s="27"/>
      <c r="I94" s="27"/>
      <c r="J94" s="27"/>
      <c r="K94" s="27"/>
    </row>
    <row r="95" spans="1:11">
      <c r="A95" s="27"/>
      <c r="B95" s="47" t="s">
        <v>223</v>
      </c>
      <c r="C95" s="71" t="s">
        <v>224</v>
      </c>
      <c r="D95" s="72">
        <f>IFERROR((D81/D15)*100,"-")</f>
        <v>-5.2479834327176516</v>
      </c>
      <c r="E95" s="50"/>
      <c r="F95" s="41"/>
      <c r="G95" s="28"/>
      <c r="H95" s="27"/>
      <c r="I95" s="27"/>
      <c r="J95" s="27"/>
      <c r="K95" s="27"/>
    </row>
    <row r="96" spans="1:11" ht="24">
      <c r="A96" s="27"/>
      <c r="B96" s="47" t="s">
        <v>225</v>
      </c>
      <c r="C96" s="71" t="s">
        <v>226</v>
      </c>
      <c r="D96" s="72">
        <f>IFERROR((D82/D16)*100,"-")</f>
        <v>1.9786032356136538</v>
      </c>
      <c r="E96" s="50"/>
      <c r="F96" s="41"/>
      <c r="G96" s="28"/>
      <c r="H96" s="27"/>
      <c r="I96" s="27"/>
      <c r="J96" s="27"/>
      <c r="K96" s="27"/>
    </row>
    <row r="97" spans="1:11">
      <c r="A97" s="27"/>
      <c r="B97" s="47" t="s">
        <v>227</v>
      </c>
      <c r="C97" s="71" t="s">
        <v>228</v>
      </c>
      <c r="D97" s="72">
        <f>IFERROR((D83/D20)*100,"-")</f>
        <v>-19.577396619164833</v>
      </c>
      <c r="E97" s="50"/>
      <c r="F97" s="41"/>
      <c r="G97" s="28"/>
      <c r="H97" s="27"/>
      <c r="I97" s="27"/>
      <c r="J97" s="27"/>
      <c r="K97" s="27"/>
    </row>
    <row r="98" spans="1:11">
      <c r="A98" s="27"/>
      <c r="B98" s="47" t="s">
        <v>229</v>
      </c>
      <c r="C98" s="71" t="s">
        <v>230</v>
      </c>
      <c r="D98" s="72">
        <f>IFERROR((D84/D26)*100,"-")</f>
        <v>30.584548233076703</v>
      </c>
      <c r="E98" s="50"/>
      <c r="F98" s="41"/>
      <c r="G98" s="28"/>
      <c r="H98" s="27"/>
      <c r="I98" s="27"/>
      <c r="J98" s="27"/>
      <c r="K98" s="27"/>
    </row>
    <row r="99" spans="1:11" ht="24.75" thickBot="1">
      <c r="A99" s="27"/>
      <c r="B99" s="109" t="s">
        <v>231</v>
      </c>
      <c r="C99" s="110" t="s">
        <v>232</v>
      </c>
      <c r="D99" s="111">
        <f>IFERROR((D85/D31)*100,"-")</f>
        <v>-75.943635558037812</v>
      </c>
      <c r="E99" s="112"/>
      <c r="F99" s="41"/>
      <c r="G99" s="28"/>
      <c r="H99" s="27"/>
      <c r="I99" s="27"/>
      <c r="J99" s="27"/>
      <c r="K99" s="27"/>
    </row>
    <row r="100" spans="1:11">
      <c r="A100" s="27"/>
      <c r="B100" s="27"/>
      <c r="C100" s="27"/>
      <c r="D100" s="27"/>
      <c r="E100" s="27"/>
      <c r="F100" s="28"/>
      <c r="G100" s="28"/>
      <c r="H100" s="27"/>
      <c r="I100" s="27"/>
      <c r="J100" s="27"/>
      <c r="K100" s="27"/>
    </row>
    <row r="101" spans="1:11">
      <c r="A101" s="27"/>
      <c r="B101" s="27"/>
      <c r="C101" s="113" t="s">
        <v>233</v>
      </c>
      <c r="D101" s="27"/>
      <c r="E101" s="27"/>
      <c r="F101" s="28"/>
      <c r="G101" s="28"/>
      <c r="H101" s="27"/>
      <c r="I101" s="27"/>
      <c r="J101" s="27"/>
      <c r="K101" s="27"/>
    </row>
    <row r="102" spans="1:11">
      <c r="A102" s="27"/>
      <c r="B102" s="27"/>
      <c r="C102" s="113" t="s">
        <v>234</v>
      </c>
      <c r="D102" s="27"/>
      <c r="E102" s="27"/>
      <c r="F102" s="28"/>
      <c r="G102" s="28"/>
      <c r="H102" s="27"/>
      <c r="I102" s="27"/>
      <c r="J102" s="27"/>
      <c r="K102" s="27"/>
    </row>
    <row r="103" spans="1:11">
      <c r="C103" s="115" t="s">
        <v>235</v>
      </c>
      <c r="D103" s="114"/>
      <c r="E103" s="114"/>
    </row>
    <row r="104" spans="1:11">
      <c r="D104" s="114"/>
      <c r="E104" s="114"/>
    </row>
    <row r="105" spans="1:11">
      <c r="D105" s="114"/>
      <c r="E105" s="114"/>
    </row>
    <row r="106" spans="1:11">
      <c r="D106" s="114"/>
      <c r="E106" s="114"/>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B168-3909-4336-8934-EE8D0CA30760}">
  <sheetPr codeName="Sheet98">
    <tabColor theme="0" tint="-0.14999847407452621"/>
  </sheetPr>
  <dimension ref="A2:AJ248"/>
  <sheetViews>
    <sheetView showGridLines="0" zoomScale="50" zoomScaleNormal="50" workbookViewId="0">
      <pane ySplit="9" topLeftCell="A235" activePane="bottomLeft" state="frozen"/>
      <selection activeCell="F15" sqref="F15"/>
      <selection pane="bottomLeft" activeCell="F15" sqref="F15"/>
    </sheetView>
  </sheetViews>
  <sheetFormatPr defaultRowHeight="15"/>
  <cols>
    <col min="1" max="1" width="9.140625" style="116"/>
    <col min="2" max="2" width="12.85546875" customWidth="1"/>
    <col min="3" max="3" width="71.140625" customWidth="1"/>
    <col min="4" max="4" width="13.5703125" customWidth="1"/>
    <col min="5" max="5" width="13.42578125" customWidth="1"/>
    <col min="6" max="6" width="16.85546875" customWidth="1"/>
    <col min="7" max="7" width="16.140625" customWidth="1"/>
    <col min="8" max="8" width="15.7109375" customWidth="1"/>
    <col min="9" max="9" width="14" customWidth="1"/>
    <col min="10" max="11" width="14.5703125" customWidth="1"/>
    <col min="12" max="12" width="16.5703125" customWidth="1"/>
    <col min="13" max="14" width="15" customWidth="1"/>
    <col min="15" max="15" width="14" customWidth="1"/>
    <col min="16" max="16" width="17.85546875" customWidth="1"/>
    <col min="17" max="17" width="23.28515625" customWidth="1"/>
    <col min="18" max="22" width="0" style="116" hidden="1" customWidth="1"/>
  </cols>
  <sheetData>
    <row r="2" spans="1:17" ht="72">
      <c r="C2" s="27" t="s">
        <v>1332</v>
      </c>
      <c r="E2" s="117"/>
      <c r="O2" s="117"/>
      <c r="Q2" s="29" t="s">
        <v>236</v>
      </c>
    </row>
    <row r="3" spans="1:17">
      <c r="C3" s="27" t="s">
        <v>1333</v>
      </c>
    </row>
    <row r="4" spans="1:17">
      <c r="C4" s="118"/>
    </row>
    <row r="5" spans="1:17" ht="15.75">
      <c r="C5" s="119" t="s">
        <v>237</v>
      </c>
    </row>
    <row r="6" spans="1:17" ht="15.75">
      <c r="C6" s="119"/>
    </row>
    <row r="7" spans="1:17" ht="15.75">
      <c r="C7" s="119"/>
    </row>
    <row r="8" spans="1:17" ht="15.75" thickBot="1"/>
    <row r="9" spans="1:17" ht="102.75" thickBot="1">
      <c r="B9" s="120" t="s">
        <v>2</v>
      </c>
      <c r="C9" s="121" t="s">
        <v>238</v>
      </c>
      <c r="D9" s="122" t="s">
        <v>239</v>
      </c>
      <c r="E9" s="123" t="s">
        <v>240</v>
      </c>
      <c r="F9" s="124" t="s">
        <v>241</v>
      </c>
      <c r="G9" s="125" t="s">
        <v>242</v>
      </c>
      <c r="H9" s="126" t="s">
        <v>243</v>
      </c>
      <c r="I9" s="122" t="s">
        <v>244</v>
      </c>
      <c r="J9" s="124" t="s">
        <v>245</v>
      </c>
      <c r="K9" s="125" t="s">
        <v>246</v>
      </c>
      <c r="L9" s="127" t="s">
        <v>247</v>
      </c>
      <c r="M9" s="128" t="s">
        <v>248</v>
      </c>
      <c r="N9" s="122" t="s">
        <v>249</v>
      </c>
      <c r="O9" s="129" t="s">
        <v>250</v>
      </c>
      <c r="P9" s="126" t="s">
        <v>251</v>
      </c>
      <c r="Q9" s="123" t="s">
        <v>252</v>
      </c>
    </row>
    <row r="10" spans="1:17" ht="16.5" thickTop="1" thickBot="1">
      <c r="B10" s="130" t="s">
        <v>62</v>
      </c>
      <c r="C10" s="131" t="s">
        <v>253</v>
      </c>
      <c r="D10" s="132"/>
      <c r="E10" s="133"/>
      <c r="F10" s="134"/>
      <c r="G10" s="135"/>
      <c r="H10" s="136"/>
      <c r="I10" s="132"/>
      <c r="J10" s="134"/>
      <c r="K10" s="135"/>
      <c r="L10" s="135"/>
      <c r="M10" s="137"/>
      <c r="N10" s="132"/>
      <c r="O10" s="138"/>
      <c r="P10" s="136"/>
      <c r="Q10" s="132"/>
    </row>
    <row r="11" spans="1:17" ht="16.5" thickTop="1" thickBot="1">
      <c r="B11" s="139" t="s">
        <v>64</v>
      </c>
      <c r="C11" s="140" t="s">
        <v>254</v>
      </c>
      <c r="D11" s="141">
        <f>D30</f>
        <v>0</v>
      </c>
      <c r="E11" s="142">
        <f>E30</f>
        <v>0</v>
      </c>
      <c r="F11" s="143">
        <f>F30</f>
        <v>0</v>
      </c>
      <c r="G11" s="144">
        <f t="shared" ref="E11:S12" si="0">G30</f>
        <v>0</v>
      </c>
      <c r="H11" s="145">
        <f t="shared" si="0"/>
        <v>0</v>
      </c>
      <c r="I11" s="141">
        <f t="shared" si="0"/>
        <v>0</v>
      </c>
      <c r="J11" s="143">
        <f t="shared" si="0"/>
        <v>0</v>
      </c>
      <c r="K11" s="144">
        <f t="shared" si="0"/>
        <v>0</v>
      </c>
      <c r="L11" s="144">
        <f t="shared" si="0"/>
        <v>0</v>
      </c>
      <c r="M11" s="146">
        <f t="shared" si="0"/>
        <v>0</v>
      </c>
      <c r="N11" s="141">
        <f>O11+P11</f>
        <v>0</v>
      </c>
      <c r="O11" s="147">
        <f>O30</f>
        <v>0</v>
      </c>
      <c r="P11" s="145">
        <f t="shared" si="0"/>
        <v>0</v>
      </c>
      <c r="Q11" s="141">
        <f t="shared" si="0"/>
        <v>0</v>
      </c>
    </row>
    <row r="12" spans="1:17" ht="15.75" thickBot="1">
      <c r="B12" s="148" t="s">
        <v>70</v>
      </c>
      <c r="C12" s="149" t="s">
        <v>255</v>
      </c>
      <c r="D12" s="150">
        <f>D31</f>
        <v>4.5519999999999996</v>
      </c>
      <c r="E12" s="151">
        <f t="shared" si="0"/>
        <v>0</v>
      </c>
      <c r="F12" s="152">
        <f t="shared" si="0"/>
        <v>0</v>
      </c>
      <c r="G12" s="153">
        <f t="shared" si="0"/>
        <v>0</v>
      </c>
      <c r="H12" s="154">
        <f t="shared" si="0"/>
        <v>0</v>
      </c>
      <c r="I12" s="150">
        <f t="shared" si="0"/>
        <v>4.5519999999999996</v>
      </c>
      <c r="J12" s="152">
        <f t="shared" si="0"/>
        <v>0</v>
      </c>
      <c r="K12" s="153">
        <f t="shared" si="0"/>
        <v>4.5519999999999996</v>
      </c>
      <c r="L12" s="153">
        <f t="shared" si="0"/>
        <v>0</v>
      </c>
      <c r="M12" s="155">
        <f t="shared" si="0"/>
        <v>0</v>
      </c>
      <c r="N12" s="150">
        <f t="shared" ref="N12:N77" si="1">O12+P12</f>
        <v>0</v>
      </c>
      <c r="O12" s="156">
        <f>O31</f>
        <v>0</v>
      </c>
      <c r="P12" s="154">
        <f t="shared" si="0"/>
        <v>0</v>
      </c>
      <c r="Q12" s="150">
        <f t="shared" si="0"/>
        <v>0</v>
      </c>
    </row>
    <row r="13" spans="1:17">
      <c r="B13" s="148" t="s">
        <v>98</v>
      </c>
      <c r="C13" s="149" t="s">
        <v>256</v>
      </c>
      <c r="D13" s="150">
        <f>D34+D93+D191</f>
        <v>347.34890000000001</v>
      </c>
      <c r="E13" s="151">
        <f t="shared" ref="E13:Q13" si="2">E34+E93+E191</f>
        <v>129.49606598287212</v>
      </c>
      <c r="F13" s="152">
        <f>F34+F93+F191</f>
        <v>109.81551112783505</v>
      </c>
      <c r="G13" s="153">
        <f t="shared" si="2"/>
        <v>4.7217307222440121</v>
      </c>
      <c r="H13" s="154">
        <f t="shared" si="2"/>
        <v>14.958824132793076</v>
      </c>
      <c r="I13" s="150">
        <f t="shared" si="2"/>
        <v>200.71045802174774</v>
      </c>
      <c r="J13" s="152">
        <f t="shared" si="2"/>
        <v>52.466297063088746</v>
      </c>
      <c r="K13" s="153">
        <f t="shared" si="2"/>
        <v>147.15364708424136</v>
      </c>
      <c r="L13" s="153">
        <f t="shared" si="2"/>
        <v>1.0905138744176559</v>
      </c>
      <c r="M13" s="155">
        <f t="shared" si="2"/>
        <v>0.2323489171312858</v>
      </c>
      <c r="N13" s="150">
        <f t="shared" si="1"/>
        <v>6.005304487788525E-2</v>
      </c>
      <c r="O13" s="156">
        <f>O34+O93+O191</f>
        <v>6.005304487788525E-2</v>
      </c>
      <c r="P13" s="154">
        <f t="shared" si="2"/>
        <v>0</v>
      </c>
      <c r="Q13" s="150">
        <f t="shared" si="2"/>
        <v>16.849974033370994</v>
      </c>
    </row>
    <row r="14" spans="1:17" ht="26.25" thickBot="1">
      <c r="A14" s="157"/>
      <c r="B14" s="158" t="s">
        <v>100</v>
      </c>
      <c r="C14" s="159" t="s">
        <v>257</v>
      </c>
      <c r="D14" s="160">
        <f t="shared" ref="D14:Q14" si="3">D35+D94</f>
        <v>330.72011000000003</v>
      </c>
      <c r="E14" s="161">
        <f t="shared" si="3"/>
        <v>120.11753347059383</v>
      </c>
      <c r="F14" s="162">
        <f t="shared" si="3"/>
        <v>100.72894880374145</v>
      </c>
      <c r="G14" s="163">
        <f t="shared" si="3"/>
        <v>4.6843524050174681</v>
      </c>
      <c r="H14" s="164">
        <f t="shared" si="3"/>
        <v>14.704232261834907</v>
      </c>
      <c r="I14" s="160">
        <f t="shared" si="3"/>
        <v>193.57484713134917</v>
      </c>
      <c r="J14" s="162">
        <f t="shared" si="3"/>
        <v>52.228335196141934</v>
      </c>
      <c r="K14" s="163">
        <f t="shared" si="3"/>
        <v>140.2911969426643</v>
      </c>
      <c r="L14" s="163">
        <f t="shared" si="3"/>
        <v>1.0553149925429328</v>
      </c>
      <c r="M14" s="165">
        <f t="shared" si="3"/>
        <v>0.19985358864304409</v>
      </c>
      <c r="N14" s="160">
        <f t="shared" si="1"/>
        <v>1.8524903357510229E-2</v>
      </c>
      <c r="O14" s="166">
        <f>O35+O94</f>
        <v>1.8524903357510229E-2</v>
      </c>
      <c r="P14" s="164">
        <f t="shared" si="3"/>
        <v>0</v>
      </c>
      <c r="Q14" s="160">
        <f t="shared" si="3"/>
        <v>16.809350906056498</v>
      </c>
    </row>
    <row r="15" spans="1:17" ht="15.75" thickBot="1">
      <c r="B15" s="148" t="s">
        <v>258</v>
      </c>
      <c r="C15" s="149" t="s">
        <v>259</v>
      </c>
      <c r="D15" s="150">
        <f>D37</f>
        <v>19.060200000000002</v>
      </c>
      <c r="E15" s="151">
        <f t="shared" ref="E15:Q15" si="4">E37</f>
        <v>0</v>
      </c>
      <c r="F15" s="152">
        <f t="shared" si="4"/>
        <v>0</v>
      </c>
      <c r="G15" s="153">
        <f t="shared" si="4"/>
        <v>0</v>
      </c>
      <c r="H15" s="154">
        <f t="shared" si="4"/>
        <v>0</v>
      </c>
      <c r="I15" s="150">
        <f t="shared" si="4"/>
        <v>19.060200000000002</v>
      </c>
      <c r="J15" s="152">
        <f t="shared" si="4"/>
        <v>0</v>
      </c>
      <c r="K15" s="153">
        <f t="shared" si="4"/>
        <v>19.060200000000002</v>
      </c>
      <c r="L15" s="153">
        <f t="shared" si="4"/>
        <v>0</v>
      </c>
      <c r="M15" s="155">
        <f t="shared" si="4"/>
        <v>0</v>
      </c>
      <c r="N15" s="150">
        <f t="shared" si="1"/>
        <v>0</v>
      </c>
      <c r="O15" s="156">
        <f>O37</f>
        <v>0</v>
      </c>
      <c r="P15" s="154">
        <f t="shared" si="4"/>
        <v>0</v>
      </c>
      <c r="Q15" s="150">
        <f t="shared" si="4"/>
        <v>0</v>
      </c>
    </row>
    <row r="16" spans="1:17">
      <c r="B16" s="148" t="s">
        <v>260</v>
      </c>
      <c r="C16" s="149" t="s">
        <v>261</v>
      </c>
      <c r="D16" s="150">
        <f t="shared" ref="D16:M17" si="5">D45+D101+D198</f>
        <v>139.86423000000002</v>
      </c>
      <c r="E16" s="151">
        <f t="shared" si="5"/>
        <v>69.245631705991187</v>
      </c>
      <c r="F16" s="152">
        <f t="shared" si="5"/>
        <v>11.039944569744721</v>
      </c>
      <c r="G16" s="153">
        <f t="shared" si="5"/>
        <v>8.865834858742522</v>
      </c>
      <c r="H16" s="154">
        <f t="shared" si="5"/>
        <v>49.339852277503944</v>
      </c>
      <c r="I16" s="150">
        <f t="shared" si="5"/>
        <v>63.152984731709594</v>
      </c>
      <c r="J16" s="152">
        <f t="shared" si="5"/>
        <v>36.319599525753851</v>
      </c>
      <c r="K16" s="153">
        <f t="shared" si="5"/>
        <v>24.291928039728887</v>
      </c>
      <c r="L16" s="153">
        <f t="shared" si="5"/>
        <v>2.5414571662268584</v>
      </c>
      <c r="M16" s="155">
        <f t="shared" si="5"/>
        <v>1.3495024243786138</v>
      </c>
      <c r="N16" s="150">
        <f t="shared" si="1"/>
        <v>5.5126530761344048</v>
      </c>
      <c r="O16" s="156">
        <f t="shared" ref="O16:Q17" si="6">O45+O101+O198</f>
        <v>5.5126530761344048</v>
      </c>
      <c r="P16" s="154">
        <f t="shared" si="6"/>
        <v>0</v>
      </c>
      <c r="Q16" s="150">
        <f t="shared" si="6"/>
        <v>0.60345806178620653</v>
      </c>
    </row>
    <row r="17" spans="1:17">
      <c r="A17" s="157"/>
      <c r="B17" s="167" t="s">
        <v>262</v>
      </c>
      <c r="C17" s="168" t="s">
        <v>263</v>
      </c>
      <c r="D17" s="169">
        <f t="shared" si="5"/>
        <v>84.70123000000001</v>
      </c>
      <c r="E17" s="170">
        <f t="shared" si="5"/>
        <v>31.737708519654433</v>
      </c>
      <c r="F17" s="171">
        <f t="shared" si="5"/>
        <v>4.8490161734849053</v>
      </c>
      <c r="G17" s="172">
        <f t="shared" si="5"/>
        <v>5.7287030821270504</v>
      </c>
      <c r="H17" s="173">
        <f t="shared" si="5"/>
        <v>21.159989264042476</v>
      </c>
      <c r="I17" s="169">
        <f t="shared" si="5"/>
        <v>48.168206902692766</v>
      </c>
      <c r="J17" s="171">
        <f t="shared" si="5"/>
        <v>25.523137914197228</v>
      </c>
      <c r="K17" s="172">
        <f t="shared" si="5"/>
        <v>21.199098840472509</v>
      </c>
      <c r="L17" s="172">
        <f t="shared" si="5"/>
        <v>1.4459701480230318</v>
      </c>
      <c r="M17" s="174">
        <f t="shared" si="5"/>
        <v>1.266071626106746</v>
      </c>
      <c r="N17" s="169">
        <f t="shared" si="1"/>
        <v>2.9605233689049348</v>
      </c>
      <c r="O17" s="175">
        <f t="shared" si="6"/>
        <v>2.9605233689049348</v>
      </c>
      <c r="P17" s="173">
        <f t="shared" si="6"/>
        <v>0</v>
      </c>
      <c r="Q17" s="169">
        <f t="shared" si="6"/>
        <v>0.56871958264113409</v>
      </c>
    </row>
    <row r="18" spans="1:17">
      <c r="A18" s="157"/>
      <c r="B18" s="176" t="s">
        <v>264</v>
      </c>
      <c r="C18" s="177" t="s">
        <v>265</v>
      </c>
      <c r="D18" s="178">
        <f t="shared" ref="D18:Q18" si="7">D49+D105+D202</f>
        <v>26.178000000000001</v>
      </c>
      <c r="E18" s="179">
        <f t="shared" si="7"/>
        <v>19.888000000000002</v>
      </c>
      <c r="F18" s="180">
        <f t="shared" si="7"/>
        <v>0</v>
      </c>
      <c r="G18" s="181">
        <f t="shared" si="7"/>
        <v>0</v>
      </c>
      <c r="H18" s="182">
        <f t="shared" si="7"/>
        <v>19.888000000000002</v>
      </c>
      <c r="I18" s="178">
        <f t="shared" si="7"/>
        <v>6.29</v>
      </c>
      <c r="J18" s="180">
        <f t="shared" si="7"/>
        <v>6.29</v>
      </c>
      <c r="K18" s="181">
        <f t="shared" si="7"/>
        <v>0</v>
      </c>
      <c r="L18" s="181">
        <f t="shared" si="7"/>
        <v>0</v>
      </c>
      <c r="M18" s="183">
        <f t="shared" si="7"/>
        <v>0</v>
      </c>
      <c r="N18" s="178">
        <f t="shared" si="1"/>
        <v>0</v>
      </c>
      <c r="O18" s="184">
        <f>O49+O105+O202</f>
        <v>0</v>
      </c>
      <c r="P18" s="182">
        <f t="shared" si="7"/>
        <v>0</v>
      </c>
      <c r="Q18" s="178">
        <f t="shared" si="7"/>
        <v>0</v>
      </c>
    </row>
    <row r="19" spans="1:17" ht="15.75" thickBot="1">
      <c r="A19" s="157"/>
      <c r="B19" s="185" t="s">
        <v>266</v>
      </c>
      <c r="C19" s="186" t="s">
        <v>267</v>
      </c>
      <c r="D19" s="187">
        <f t="shared" ref="D19:Q19" si="8">D47+D103+D200</f>
        <v>19.733000000000001</v>
      </c>
      <c r="E19" s="188">
        <f t="shared" si="8"/>
        <v>14.690770230239542</v>
      </c>
      <c r="F19" s="189">
        <f t="shared" si="8"/>
        <v>6.1584986638390511</v>
      </c>
      <c r="G19" s="190">
        <f t="shared" si="8"/>
        <v>3.0643844043114825</v>
      </c>
      <c r="H19" s="191">
        <f t="shared" si="8"/>
        <v>5.4678871620890073</v>
      </c>
      <c r="I19" s="187">
        <f t="shared" si="8"/>
        <v>4.9485387044313276</v>
      </c>
      <c r="J19" s="189">
        <f t="shared" si="8"/>
        <v>3.6317473728305192</v>
      </c>
      <c r="K19" s="190">
        <f t="shared" si="8"/>
        <v>0.27803313398333257</v>
      </c>
      <c r="L19" s="190">
        <f t="shared" si="8"/>
        <v>1.0387581976174758</v>
      </c>
      <c r="M19" s="192">
        <f t="shared" si="8"/>
        <v>3.4812865913898199E-2</v>
      </c>
      <c r="N19" s="187">
        <f t="shared" si="1"/>
        <v>2.9623195715273869E-2</v>
      </c>
      <c r="O19" s="193">
        <f>O47+O103+O200</f>
        <v>2.9623195715273869E-2</v>
      </c>
      <c r="P19" s="191">
        <f t="shared" si="8"/>
        <v>0</v>
      </c>
      <c r="Q19" s="187">
        <f t="shared" si="8"/>
        <v>2.9255003699958947E-2</v>
      </c>
    </row>
    <row r="20" spans="1:17">
      <c r="B20" s="148" t="s">
        <v>268</v>
      </c>
      <c r="C20" s="194" t="s">
        <v>269</v>
      </c>
      <c r="D20" s="150">
        <f t="shared" ref="D20:M21" si="9">D52+D108+D205</f>
        <v>1518.9670899999999</v>
      </c>
      <c r="E20" s="151">
        <f t="shared" si="9"/>
        <v>584.4706347376133</v>
      </c>
      <c r="F20" s="152">
        <f t="shared" si="9"/>
        <v>159.63171392958532</v>
      </c>
      <c r="G20" s="153">
        <f t="shared" si="9"/>
        <v>37.921303562459215</v>
      </c>
      <c r="H20" s="154">
        <f t="shared" si="9"/>
        <v>386.91761724556875</v>
      </c>
      <c r="I20" s="150">
        <f t="shared" si="9"/>
        <v>753.04198429883945</v>
      </c>
      <c r="J20" s="152">
        <f t="shared" si="9"/>
        <v>330.49107046056901</v>
      </c>
      <c r="K20" s="153">
        <f t="shared" si="9"/>
        <v>361.97151659540282</v>
      </c>
      <c r="L20" s="153">
        <f t="shared" si="9"/>
        <v>60.579397242867671</v>
      </c>
      <c r="M20" s="155">
        <f t="shared" si="9"/>
        <v>61.814928289643518</v>
      </c>
      <c r="N20" s="150">
        <f t="shared" si="1"/>
        <v>62.782660113327616</v>
      </c>
      <c r="O20" s="156">
        <f t="shared" ref="O20:Q21" si="10">O52+O108+O205</f>
        <v>62.782660113327616</v>
      </c>
      <c r="P20" s="154">
        <f t="shared" si="10"/>
        <v>0</v>
      </c>
      <c r="Q20" s="150">
        <f t="shared" si="10"/>
        <v>56.856882560576132</v>
      </c>
    </row>
    <row r="21" spans="1:17" ht="15.75" thickBot="1">
      <c r="B21" s="167" t="s">
        <v>270</v>
      </c>
      <c r="C21" s="195" t="s">
        <v>271</v>
      </c>
      <c r="D21" s="169">
        <f t="shared" si="9"/>
        <v>1478.6737400000002</v>
      </c>
      <c r="E21" s="170">
        <f t="shared" si="9"/>
        <v>569.28421069941123</v>
      </c>
      <c r="F21" s="171">
        <f t="shared" si="9"/>
        <v>155.35540714505044</v>
      </c>
      <c r="G21" s="172">
        <f t="shared" si="9"/>
        <v>36.780112759981741</v>
      </c>
      <c r="H21" s="173">
        <f t="shared" si="9"/>
        <v>377.14869079437909</v>
      </c>
      <c r="I21" s="169">
        <f t="shared" si="9"/>
        <v>732.78923722678928</v>
      </c>
      <c r="J21" s="171">
        <f t="shared" si="9"/>
        <v>321.40985622302094</v>
      </c>
      <c r="K21" s="172">
        <f t="shared" si="9"/>
        <v>352.37793975469162</v>
      </c>
      <c r="L21" s="172">
        <f t="shared" si="9"/>
        <v>59.001441249076692</v>
      </c>
      <c r="M21" s="174">
        <f t="shared" si="9"/>
        <v>60.244359868788877</v>
      </c>
      <c r="N21" s="169">
        <f t="shared" si="1"/>
        <v>61.056484848758437</v>
      </c>
      <c r="O21" s="175">
        <f t="shared" si="10"/>
        <v>61.056484848758437</v>
      </c>
      <c r="P21" s="173">
        <f t="shared" si="10"/>
        <v>0</v>
      </c>
      <c r="Q21" s="169">
        <f t="shared" si="10"/>
        <v>55.299447356252216</v>
      </c>
    </row>
    <row r="22" spans="1:17" ht="15.75" thickBot="1">
      <c r="A22" s="196"/>
      <c r="B22" s="197" t="s">
        <v>272</v>
      </c>
      <c r="C22" s="198" t="s">
        <v>273</v>
      </c>
      <c r="D22" s="199">
        <f t="shared" ref="D22:Q22" si="11">D32+D33+D47+D69+D71+D75+D77+D78+D79+D81+D87+D88+D103+D122+D124+D128+D131+D132+D134+D140+D141+D200+D219+D221+D225+D227+D228+D229+D231+D238+D239+D130</f>
        <v>153.93786999999998</v>
      </c>
      <c r="E22" s="200">
        <f t="shared" si="11"/>
        <v>64.94318008410508</v>
      </c>
      <c r="F22" s="201">
        <f t="shared" si="11"/>
        <v>16.883892057982358</v>
      </c>
      <c r="G22" s="202">
        <f t="shared" si="11"/>
        <v>7.2044385781543809</v>
      </c>
      <c r="H22" s="203">
        <f t="shared" si="11"/>
        <v>40.854849447968334</v>
      </c>
      <c r="I22" s="199">
        <f t="shared" si="11"/>
        <v>80.637175656013099</v>
      </c>
      <c r="J22" s="201">
        <f t="shared" si="11"/>
        <v>41.082370750933869</v>
      </c>
      <c r="K22" s="202">
        <f t="shared" si="11"/>
        <v>34.934820947145049</v>
      </c>
      <c r="L22" s="202">
        <f t="shared" si="11"/>
        <v>4.6199839579341848</v>
      </c>
      <c r="M22" s="204">
        <f t="shared" si="11"/>
        <v>3.239795966842181</v>
      </c>
      <c r="N22" s="199">
        <f t="shared" si="1"/>
        <v>2.5722587202680849</v>
      </c>
      <c r="O22" s="205">
        <f>O32+O33+O47+O69+O71+O75+O77+O78+O79+O81+O87+O88+O103+O122+O124+O128+O131+O132+O134+O140+O141+O200+O219+O221+O225+O227+O228+O229+O231+O238+O239+O130</f>
        <v>2.5722587202680849</v>
      </c>
      <c r="P22" s="203">
        <f t="shared" si="11"/>
        <v>0</v>
      </c>
      <c r="Q22" s="206">
        <f t="shared" si="11"/>
        <v>2.5454595727715685</v>
      </c>
    </row>
    <row r="23" spans="1:17" ht="16.5" thickTop="1" thickBot="1">
      <c r="A23" s="196"/>
      <c r="B23" s="207" t="s">
        <v>274</v>
      </c>
      <c r="C23" s="131" t="s">
        <v>275</v>
      </c>
      <c r="D23" s="208">
        <f>D29+D92+D190</f>
        <v>2649.774853983683</v>
      </c>
      <c r="E23" s="209">
        <f>E29+E92+E190</f>
        <v>1069.9828577599123</v>
      </c>
      <c r="F23" s="210">
        <f t="shared" ref="F23:M23" si="12">F29+F92+F190</f>
        <v>423.59764175458866</v>
      </c>
      <c r="G23" s="211">
        <f t="shared" si="12"/>
        <v>84.95309193577053</v>
      </c>
      <c r="H23" s="212">
        <f t="shared" si="12"/>
        <v>561.43212406955308</v>
      </c>
      <c r="I23" s="208">
        <f t="shared" si="12"/>
        <v>1316.5643696275349</v>
      </c>
      <c r="J23" s="210">
        <f t="shared" si="12"/>
        <v>563.24382581969883</v>
      </c>
      <c r="K23" s="211">
        <f t="shared" si="12"/>
        <v>676.6767569252454</v>
      </c>
      <c r="L23" s="211">
        <f t="shared" si="12"/>
        <v>76.643786882590675</v>
      </c>
      <c r="M23" s="213">
        <f t="shared" si="12"/>
        <v>69.982531138841551</v>
      </c>
      <c r="N23" s="208">
        <f t="shared" si="1"/>
        <v>89.198879243334318</v>
      </c>
      <c r="O23" s="214">
        <f>O29+O92+O190</f>
        <v>89.198879243334318</v>
      </c>
      <c r="P23" s="212">
        <f>P29+P92+P190</f>
        <v>0</v>
      </c>
      <c r="Q23" s="215">
        <f>Q29+Q92+Q190</f>
        <v>104.04621621406027</v>
      </c>
    </row>
    <row r="24" spans="1:17" ht="15.75" thickTop="1">
      <c r="B24" s="216" t="s">
        <v>276</v>
      </c>
      <c r="C24" s="217" t="s">
        <v>277</v>
      </c>
      <c r="D24" s="150">
        <f t="shared" ref="D24:D31" si="13">O24+E24+I24+M24+P24+Q24</f>
        <v>2165.2275439836831</v>
      </c>
      <c r="E24" s="151">
        <f>SUM(E25:E27)</f>
        <v>849.88732428931837</v>
      </c>
      <c r="F24" s="152">
        <f t="shared" ref="F24:Q24" si="14">SUM(F25:F27)</f>
        <v>222.89069295084718</v>
      </c>
      <c r="G24" s="153">
        <f t="shared" si="14"/>
        <v>80.268739530753066</v>
      </c>
      <c r="H24" s="154">
        <f t="shared" si="14"/>
        <v>546.72789180771815</v>
      </c>
      <c r="I24" s="150">
        <f>SUM(I25:I27)</f>
        <v>1069.1403224961857</v>
      </c>
      <c r="J24" s="152">
        <f t="shared" si="14"/>
        <v>511.01549062355684</v>
      </c>
      <c r="K24" s="153">
        <f t="shared" si="14"/>
        <v>482.53635998258108</v>
      </c>
      <c r="L24" s="153">
        <f t="shared" si="14"/>
        <v>75.588471890047742</v>
      </c>
      <c r="M24" s="155">
        <f t="shared" si="14"/>
        <v>69.782677550198514</v>
      </c>
      <c r="N24" s="150">
        <f t="shared" si="1"/>
        <v>89.180354339976816</v>
      </c>
      <c r="O24" s="156">
        <f>SUM(O25:O27)</f>
        <v>89.180354339976816</v>
      </c>
      <c r="P24" s="154">
        <f t="shared" si="14"/>
        <v>0</v>
      </c>
      <c r="Q24" s="218">
        <f t="shared" si="14"/>
        <v>87.236865308003757</v>
      </c>
    </row>
    <row r="25" spans="1:17">
      <c r="B25" s="219" t="s">
        <v>278</v>
      </c>
      <c r="C25" s="220" t="s">
        <v>279</v>
      </c>
      <c r="D25" s="221">
        <f t="shared" si="13"/>
        <v>1329.8869058151679</v>
      </c>
      <c r="E25" s="222">
        <f t="shared" ref="E25:E30" si="15">SUM(F25:H25)</f>
        <v>556.54922731021725</v>
      </c>
      <c r="F25" s="223">
        <f>F29-F30-F31-F35-F38-F39-F59-F60-F91</f>
        <v>165.75689894629471</v>
      </c>
      <c r="G25" s="224">
        <f>G29-G30-G31-G35-G38-G39-G59-G60-G91</f>
        <v>49.916441393576306</v>
      </c>
      <c r="H25" s="225">
        <f>H29-H30-H31-H35-H38-H39-H59-H60-H91</f>
        <v>340.87588697034624</v>
      </c>
      <c r="I25" s="221">
        <f t="shared" ref="I25:I55" si="16">SUM(J25:L25)</f>
        <v>593.89455646101135</v>
      </c>
      <c r="J25" s="223">
        <f t="shared" ref="J25:Q25" si="17">J29-J30-J31-J35-J38-J39-J59-J60-J91</f>
        <v>251.8901281566163</v>
      </c>
      <c r="K25" s="224">
        <f t="shared" si="17"/>
        <v>293.11304573296644</v>
      </c>
      <c r="L25" s="224">
        <f t="shared" si="17"/>
        <v>48.891382571428572</v>
      </c>
      <c r="M25" s="226">
        <f t="shared" si="17"/>
        <v>45.737089127272718</v>
      </c>
      <c r="N25" s="221">
        <f t="shared" si="1"/>
        <v>67.676512916666667</v>
      </c>
      <c r="O25" s="227">
        <f>O29-O30-O31-O35-O38-O39-O59-O60-O91</f>
        <v>67.676512916666667</v>
      </c>
      <c r="P25" s="225">
        <f t="shared" si="17"/>
        <v>0</v>
      </c>
      <c r="Q25" s="221">
        <f t="shared" si="17"/>
        <v>66.029520000000005</v>
      </c>
    </row>
    <row r="26" spans="1:17">
      <c r="B26" s="219" t="s">
        <v>280</v>
      </c>
      <c r="C26" s="228" t="s">
        <v>281</v>
      </c>
      <c r="D26" s="229">
        <f t="shared" si="13"/>
        <v>330.76159372407062</v>
      </c>
      <c r="E26" s="230">
        <f t="shared" si="15"/>
        <v>95.282546112442802</v>
      </c>
      <c r="F26" s="231">
        <f>F92-F94-F143</f>
        <v>5.1919215777041687</v>
      </c>
      <c r="G26" s="232">
        <f>G92-G94-G143</f>
        <v>11.646678026382244</v>
      </c>
      <c r="H26" s="233">
        <f>H92-H94-H143</f>
        <v>78.44394650835639</v>
      </c>
      <c r="I26" s="229">
        <f t="shared" si="16"/>
        <v>226.09606174607359</v>
      </c>
      <c r="J26" s="231">
        <f t="shared" ref="J26:Q26" si="18">J92-J94-J143</f>
        <v>140.03963003590772</v>
      </c>
      <c r="K26" s="232">
        <f t="shared" si="18"/>
        <v>76.974284998051573</v>
      </c>
      <c r="L26" s="232">
        <f t="shared" si="18"/>
        <v>9.082146712114314</v>
      </c>
      <c r="M26" s="234">
        <f t="shared" si="18"/>
        <v>7.7836131608379056</v>
      </c>
      <c r="N26" s="229">
        <f t="shared" si="1"/>
        <v>0.72148157336470975</v>
      </c>
      <c r="O26" s="235">
        <f>O92-O94-O143</f>
        <v>0.72148157336470975</v>
      </c>
      <c r="P26" s="233">
        <f t="shared" si="18"/>
        <v>0</v>
      </c>
      <c r="Q26" s="229">
        <f t="shared" si="18"/>
        <v>0.87789113135166597</v>
      </c>
    </row>
    <row r="27" spans="1:17" ht="15.75" thickBot="1">
      <c r="B27" s="219" t="s">
        <v>282</v>
      </c>
      <c r="C27" s="236" t="s">
        <v>283</v>
      </c>
      <c r="D27" s="237">
        <f t="shared" si="13"/>
        <v>504.57904444444455</v>
      </c>
      <c r="E27" s="238">
        <f t="shared" si="15"/>
        <v>198.05555086665834</v>
      </c>
      <c r="F27" s="239">
        <f>F190</f>
        <v>51.941872426848313</v>
      </c>
      <c r="G27" s="240">
        <f>G190</f>
        <v>18.705620110794513</v>
      </c>
      <c r="H27" s="241">
        <f>H190</f>
        <v>127.40805832901552</v>
      </c>
      <c r="I27" s="237">
        <f t="shared" si="16"/>
        <v>249.14970428910075</v>
      </c>
      <c r="J27" s="239">
        <f t="shared" ref="J27:Q27" si="19">J190</f>
        <v>119.08573243103285</v>
      </c>
      <c r="K27" s="240">
        <f t="shared" si="19"/>
        <v>112.44902925156305</v>
      </c>
      <c r="L27" s="240">
        <f t="shared" si="19"/>
        <v>17.614942606504858</v>
      </c>
      <c r="M27" s="242">
        <f t="shared" si="19"/>
        <v>16.26197526208788</v>
      </c>
      <c r="N27" s="237">
        <f t="shared" si="1"/>
        <v>20.782359849945443</v>
      </c>
      <c r="O27" s="243">
        <f>O190</f>
        <v>20.782359849945443</v>
      </c>
      <c r="P27" s="241">
        <f t="shared" si="19"/>
        <v>0</v>
      </c>
      <c r="Q27" s="237">
        <f t="shared" si="19"/>
        <v>20.329454176652096</v>
      </c>
    </row>
    <row r="28" spans="1:17" ht="16.5" thickTop="1" thickBot="1">
      <c r="B28" s="216" t="s">
        <v>284</v>
      </c>
      <c r="C28" s="217" t="s">
        <v>285</v>
      </c>
      <c r="D28" s="208">
        <f t="shared" si="13"/>
        <v>484.5473100000001</v>
      </c>
      <c r="E28" s="209">
        <f t="shared" si="15"/>
        <v>220.09553347059384</v>
      </c>
      <c r="F28" s="210">
        <f>F30+F31+F35+F38+F39+F59+F60+F91+F94+F143</f>
        <v>200.70694880374145</v>
      </c>
      <c r="G28" s="211">
        <f>G30+G31+G35+G38+G39+G59+G60+G91+G94+G143</f>
        <v>4.6843524050174681</v>
      </c>
      <c r="H28" s="212">
        <f>H30+H31+H35+H38+H39+H59+H60+H91+H94+H143</f>
        <v>14.704232261834907</v>
      </c>
      <c r="I28" s="208">
        <f t="shared" si="16"/>
        <v>247.42404713134917</v>
      </c>
      <c r="J28" s="210">
        <f t="shared" ref="J28:Q28" si="20">J30+J31+J35+J38+J39+J59+J60+J91+J94+J143</f>
        <v>52.228335196141934</v>
      </c>
      <c r="K28" s="211">
        <f t="shared" si="20"/>
        <v>194.1403969426643</v>
      </c>
      <c r="L28" s="211">
        <f t="shared" si="20"/>
        <v>1.0553149925429328</v>
      </c>
      <c r="M28" s="213">
        <f t="shared" si="20"/>
        <v>0.19985358864304409</v>
      </c>
      <c r="N28" s="208">
        <f t="shared" si="1"/>
        <v>1.8524903357510229E-2</v>
      </c>
      <c r="O28" s="214">
        <f>O30+O31+O35+O38+O39+O59+O60+O91+O94+O143</f>
        <v>1.8524903357510229E-2</v>
      </c>
      <c r="P28" s="212">
        <f t="shared" si="20"/>
        <v>0</v>
      </c>
      <c r="Q28" s="208">
        <f t="shared" si="20"/>
        <v>16.809350906056498</v>
      </c>
    </row>
    <row r="29" spans="1:17" ht="16.5" thickTop="1" thickBot="1">
      <c r="B29" s="244" t="s">
        <v>103</v>
      </c>
      <c r="C29" s="131" t="s">
        <v>286</v>
      </c>
      <c r="D29" s="244">
        <f t="shared" si="13"/>
        <v>1805.9415158151678</v>
      </c>
      <c r="E29" s="245">
        <f t="shared" si="15"/>
        <v>774.19826731021726</v>
      </c>
      <c r="F29" s="246">
        <f>F30+F31+F34+F37+F40+F43+F45+F51+F52+F58+F65+F68+F83+F84</f>
        <v>366.33053894629472</v>
      </c>
      <c r="G29" s="247">
        <f>G30+G31+G34+G37+G40+G43+G45+G51+G52+G58+G65+G68+G83+G84</f>
        <v>54.301751393576311</v>
      </c>
      <c r="H29" s="248">
        <f>H30+H31+H34+H37+H40+H43+H45+H51+H52+H58+H65+H68+H83+H84</f>
        <v>353.56597697034624</v>
      </c>
      <c r="I29" s="244">
        <f t="shared" si="16"/>
        <v>835.5133164610113</v>
      </c>
      <c r="J29" s="246">
        <f t="shared" ref="J29:Q29" si="21">J30+J31+J34+J37+J40+J43+J45+J51+J52+J58+J65+J68+J83+J84</f>
        <v>300.52277815661631</v>
      </c>
      <c r="K29" s="247">
        <f t="shared" si="21"/>
        <v>485.27703573296651</v>
      </c>
      <c r="L29" s="247">
        <f t="shared" si="21"/>
        <v>49.71350257142857</v>
      </c>
      <c r="M29" s="249">
        <f t="shared" si="21"/>
        <v>45.737089127272718</v>
      </c>
      <c r="N29" s="244">
        <f t="shared" si="1"/>
        <v>67.676512916666667</v>
      </c>
      <c r="O29" s="250">
        <f>O30+O31+O34+O37+O40+O43+O45+O51+O52+O58+O65+O68+O83+O84</f>
        <v>67.676512916666667</v>
      </c>
      <c r="P29" s="248">
        <f t="shared" si="21"/>
        <v>0</v>
      </c>
      <c r="Q29" s="244">
        <f t="shared" si="21"/>
        <v>82.816330000000008</v>
      </c>
    </row>
    <row r="30" spans="1:17" ht="16.5" thickTop="1" thickBot="1">
      <c r="B30" s="139" t="s">
        <v>105</v>
      </c>
      <c r="C30" s="140" t="s">
        <v>254</v>
      </c>
      <c r="D30" s="141">
        <f t="shared" si="13"/>
        <v>0</v>
      </c>
      <c r="E30" s="142">
        <f t="shared" si="15"/>
        <v>0</v>
      </c>
      <c r="F30" s="251">
        <v>0</v>
      </c>
      <c r="G30" s="252">
        <v>0</v>
      </c>
      <c r="H30" s="253">
        <v>0</v>
      </c>
      <c r="I30" s="150">
        <f>SUM(J30:L30)</f>
        <v>0</v>
      </c>
      <c r="J30" s="143">
        <v>0</v>
      </c>
      <c r="K30" s="144">
        <v>0</v>
      </c>
      <c r="L30" s="144">
        <v>0</v>
      </c>
      <c r="M30" s="146">
        <v>0</v>
      </c>
      <c r="N30" s="141">
        <f t="shared" si="1"/>
        <v>0</v>
      </c>
      <c r="O30" s="147">
        <v>0</v>
      </c>
      <c r="P30" s="253">
        <v>0</v>
      </c>
      <c r="Q30" s="254">
        <v>0</v>
      </c>
    </row>
    <row r="31" spans="1:17">
      <c r="B31" s="255" t="s">
        <v>114</v>
      </c>
      <c r="C31" s="256" t="s">
        <v>287</v>
      </c>
      <c r="D31" s="150">
        <f t="shared" si="13"/>
        <v>4.5519999999999996</v>
      </c>
      <c r="E31" s="151">
        <f>SUM(E32:E33)</f>
        <v>0</v>
      </c>
      <c r="F31" s="152">
        <f>SUM(F32:F33)</f>
        <v>0</v>
      </c>
      <c r="G31" s="153">
        <f>SUM(G32:G33)</f>
        <v>0</v>
      </c>
      <c r="H31" s="154">
        <f>SUM(H32:H33)</f>
        <v>0</v>
      </c>
      <c r="I31" s="150">
        <f t="shared" si="16"/>
        <v>4.5519999999999996</v>
      </c>
      <c r="J31" s="152">
        <f t="shared" ref="J31:Q31" si="22">SUM(J32:J33)</f>
        <v>0</v>
      </c>
      <c r="K31" s="153">
        <f t="shared" si="22"/>
        <v>4.5519999999999996</v>
      </c>
      <c r="L31" s="153">
        <f t="shared" si="22"/>
        <v>0</v>
      </c>
      <c r="M31" s="155">
        <f t="shared" si="22"/>
        <v>0</v>
      </c>
      <c r="N31" s="150">
        <f t="shared" si="1"/>
        <v>0</v>
      </c>
      <c r="O31" s="156">
        <f>SUM(O32:O33)</f>
        <v>0</v>
      </c>
      <c r="P31" s="154">
        <f t="shared" si="22"/>
        <v>0</v>
      </c>
      <c r="Q31" s="150">
        <f t="shared" si="22"/>
        <v>0</v>
      </c>
    </row>
    <row r="32" spans="1:17">
      <c r="B32" s="167" t="s">
        <v>116</v>
      </c>
      <c r="C32" s="168" t="s">
        <v>255</v>
      </c>
      <c r="D32" s="221">
        <f>I32+M32+P32+Q32</f>
        <v>4.5519999999999996</v>
      </c>
      <c r="E32" s="222">
        <f>+SUM(F32:H32)</f>
        <v>0</v>
      </c>
      <c r="F32" s="223">
        <v>0</v>
      </c>
      <c r="G32" s="224">
        <v>0</v>
      </c>
      <c r="H32" s="225">
        <v>0</v>
      </c>
      <c r="I32" s="221">
        <f t="shared" si="16"/>
        <v>4.5519999999999996</v>
      </c>
      <c r="J32" s="257">
        <v>0</v>
      </c>
      <c r="K32" s="258">
        <v>4.5519999999999996</v>
      </c>
      <c r="L32" s="224">
        <v>0</v>
      </c>
      <c r="M32" s="259">
        <v>0</v>
      </c>
      <c r="N32" s="221">
        <f t="shared" si="1"/>
        <v>0</v>
      </c>
      <c r="O32" s="227">
        <v>0</v>
      </c>
      <c r="P32" s="260">
        <v>0</v>
      </c>
      <c r="Q32" s="261">
        <v>0</v>
      </c>
    </row>
    <row r="33" spans="2:17" ht="15.75" thickBot="1">
      <c r="B33" s="167" t="s">
        <v>118</v>
      </c>
      <c r="C33" s="168" t="s">
        <v>288</v>
      </c>
      <c r="D33" s="221">
        <f>I33+M33+P33+Q33</f>
        <v>0</v>
      </c>
      <c r="E33" s="222">
        <f>+SUM(F33:H33)</f>
        <v>0</v>
      </c>
      <c r="F33" s="223">
        <v>0</v>
      </c>
      <c r="G33" s="224">
        <v>0</v>
      </c>
      <c r="H33" s="225">
        <v>0</v>
      </c>
      <c r="I33" s="221">
        <f t="shared" si="16"/>
        <v>0</v>
      </c>
      <c r="J33" s="223">
        <v>0</v>
      </c>
      <c r="K33" s="224">
        <v>0</v>
      </c>
      <c r="L33" s="258">
        <v>0</v>
      </c>
      <c r="M33" s="226">
        <v>0</v>
      </c>
      <c r="N33" s="221">
        <f t="shared" si="1"/>
        <v>0</v>
      </c>
      <c r="O33" s="227">
        <v>0</v>
      </c>
      <c r="P33" s="225">
        <v>0</v>
      </c>
      <c r="Q33" s="221">
        <v>0</v>
      </c>
    </row>
    <row r="34" spans="2:17">
      <c r="B34" s="255" t="s">
        <v>289</v>
      </c>
      <c r="C34" s="256" t="s">
        <v>290</v>
      </c>
      <c r="D34" s="150">
        <f t="shared" ref="D34:D91" si="23">O34+E34+I34+M34+P34+Q34</f>
        <v>337.84793000000002</v>
      </c>
      <c r="E34" s="151">
        <f>E35+E36</f>
        <v>126.65381000000001</v>
      </c>
      <c r="F34" s="152">
        <f>F35+F36</f>
        <v>109.57841000000001</v>
      </c>
      <c r="G34" s="153">
        <f>G35+G36</f>
        <v>4.3853100000000005</v>
      </c>
      <c r="H34" s="154">
        <f>H35+H36</f>
        <v>12.69009</v>
      </c>
      <c r="I34" s="150">
        <f t="shared" si="16"/>
        <v>194.40731000000002</v>
      </c>
      <c r="J34" s="152">
        <f t="shared" ref="J34:Q34" si="24">SUM(J35:J36)</f>
        <v>48.632649999999998</v>
      </c>
      <c r="K34" s="153">
        <f t="shared" si="24"/>
        <v>144.95254000000003</v>
      </c>
      <c r="L34" s="153">
        <f t="shared" si="24"/>
        <v>0.82211999999999996</v>
      </c>
      <c r="M34" s="155">
        <f t="shared" si="24"/>
        <v>0</v>
      </c>
      <c r="N34" s="150">
        <f t="shared" si="1"/>
        <v>0</v>
      </c>
      <c r="O34" s="156">
        <f>O35+O36</f>
        <v>0</v>
      </c>
      <c r="P34" s="154">
        <f t="shared" si="24"/>
        <v>0</v>
      </c>
      <c r="Q34" s="150">
        <f t="shared" si="24"/>
        <v>16.786810000000003</v>
      </c>
    </row>
    <row r="35" spans="2:17" ht="25.5">
      <c r="B35" s="167" t="s">
        <v>291</v>
      </c>
      <c r="C35" s="168" t="s">
        <v>257</v>
      </c>
      <c r="D35" s="221">
        <f t="shared" si="23"/>
        <v>322.22741000000002</v>
      </c>
      <c r="E35" s="222">
        <f t="shared" ref="E35:E99" si="25">SUM(F35:H35)</f>
        <v>117.67104</v>
      </c>
      <c r="F35" s="257">
        <v>100.59564</v>
      </c>
      <c r="G35" s="258">
        <v>4.3853100000000005</v>
      </c>
      <c r="H35" s="260">
        <v>12.69009</v>
      </c>
      <c r="I35" s="221">
        <f t="shared" si="16"/>
        <v>187.76956000000004</v>
      </c>
      <c r="J35" s="257">
        <v>48.632649999999998</v>
      </c>
      <c r="K35" s="258">
        <v>138.31479000000002</v>
      </c>
      <c r="L35" s="258">
        <v>0.82211999999999996</v>
      </c>
      <c r="M35" s="262">
        <v>0</v>
      </c>
      <c r="N35" s="221">
        <f t="shared" si="1"/>
        <v>0</v>
      </c>
      <c r="O35" s="227">
        <v>0</v>
      </c>
      <c r="P35" s="263">
        <v>0</v>
      </c>
      <c r="Q35" s="261">
        <v>16.786810000000003</v>
      </c>
    </row>
    <row r="36" spans="2:17" ht="15.75" thickBot="1">
      <c r="B36" s="167" t="s">
        <v>292</v>
      </c>
      <c r="C36" s="177" t="s">
        <v>293</v>
      </c>
      <c r="D36" s="221">
        <f t="shared" si="23"/>
        <v>15.620519999999999</v>
      </c>
      <c r="E36" s="222">
        <f t="shared" si="25"/>
        <v>8.9827700000000004</v>
      </c>
      <c r="F36" s="257">
        <v>8.9827700000000004</v>
      </c>
      <c r="G36" s="263">
        <v>0</v>
      </c>
      <c r="H36" s="264">
        <v>0</v>
      </c>
      <c r="I36" s="221">
        <f t="shared" si="16"/>
        <v>6.6377499999999996</v>
      </c>
      <c r="J36" s="265">
        <v>0</v>
      </c>
      <c r="K36" s="263">
        <v>6.6377499999999996</v>
      </c>
      <c r="L36" s="263">
        <v>0</v>
      </c>
      <c r="M36" s="259">
        <v>0</v>
      </c>
      <c r="N36" s="221">
        <f t="shared" si="1"/>
        <v>0</v>
      </c>
      <c r="O36" s="266">
        <v>0</v>
      </c>
      <c r="P36" s="260">
        <v>0</v>
      </c>
      <c r="Q36" s="261">
        <v>0</v>
      </c>
    </row>
    <row r="37" spans="2:17">
      <c r="B37" s="255" t="s">
        <v>294</v>
      </c>
      <c r="C37" s="256" t="s">
        <v>259</v>
      </c>
      <c r="D37" s="150">
        <f t="shared" si="23"/>
        <v>19.060200000000002</v>
      </c>
      <c r="E37" s="151">
        <f t="shared" si="25"/>
        <v>0</v>
      </c>
      <c r="F37" s="152">
        <f>F38</f>
        <v>0</v>
      </c>
      <c r="G37" s="153">
        <f>G38</f>
        <v>0</v>
      </c>
      <c r="H37" s="154">
        <f>H38</f>
        <v>0</v>
      </c>
      <c r="I37" s="150">
        <f t="shared" si="16"/>
        <v>19.060200000000002</v>
      </c>
      <c r="J37" s="152">
        <f t="shared" ref="J37:Q37" si="26">SUM(J38:J39)</f>
        <v>0</v>
      </c>
      <c r="K37" s="153">
        <f t="shared" si="26"/>
        <v>19.060200000000002</v>
      </c>
      <c r="L37" s="153">
        <f t="shared" si="26"/>
        <v>0</v>
      </c>
      <c r="M37" s="155">
        <f t="shared" si="26"/>
        <v>0</v>
      </c>
      <c r="N37" s="150">
        <f t="shared" si="1"/>
        <v>0</v>
      </c>
      <c r="O37" s="156">
        <f>O38+O39</f>
        <v>0</v>
      </c>
      <c r="P37" s="154">
        <f t="shared" si="26"/>
        <v>0</v>
      </c>
      <c r="Q37" s="150">
        <f t="shared" si="26"/>
        <v>0</v>
      </c>
    </row>
    <row r="38" spans="2:17">
      <c r="B38" s="167" t="s">
        <v>295</v>
      </c>
      <c r="C38" s="168" t="s">
        <v>296</v>
      </c>
      <c r="D38" s="221">
        <f t="shared" si="23"/>
        <v>19.060200000000002</v>
      </c>
      <c r="E38" s="222">
        <f t="shared" si="25"/>
        <v>0</v>
      </c>
      <c r="F38" s="223">
        <v>0</v>
      </c>
      <c r="G38" s="263">
        <v>0</v>
      </c>
      <c r="H38" s="225">
        <v>0</v>
      </c>
      <c r="I38" s="221">
        <f t="shared" si="16"/>
        <v>19.060200000000002</v>
      </c>
      <c r="J38" s="223">
        <v>0</v>
      </c>
      <c r="K38" s="263">
        <v>19.060200000000002</v>
      </c>
      <c r="L38" s="263">
        <v>0</v>
      </c>
      <c r="M38" s="267">
        <v>0</v>
      </c>
      <c r="N38" s="221">
        <f t="shared" si="1"/>
        <v>0</v>
      </c>
      <c r="O38" s="227">
        <v>0</v>
      </c>
      <c r="P38" s="260">
        <v>0</v>
      </c>
      <c r="Q38" s="261">
        <v>0</v>
      </c>
    </row>
    <row r="39" spans="2:17" ht="15.75" thickBot="1">
      <c r="B39" s="167" t="s">
        <v>297</v>
      </c>
      <c r="C39" s="168" t="s">
        <v>298</v>
      </c>
      <c r="D39" s="221">
        <f t="shared" si="23"/>
        <v>0</v>
      </c>
      <c r="E39" s="222">
        <f t="shared" si="25"/>
        <v>0</v>
      </c>
      <c r="F39" s="223">
        <v>0</v>
      </c>
      <c r="G39" s="224">
        <v>0</v>
      </c>
      <c r="H39" s="225">
        <v>0</v>
      </c>
      <c r="I39" s="221">
        <f t="shared" si="16"/>
        <v>0</v>
      </c>
      <c r="J39" s="223">
        <v>0</v>
      </c>
      <c r="K39" s="224">
        <v>0</v>
      </c>
      <c r="L39" s="263">
        <v>0</v>
      </c>
      <c r="M39" s="267">
        <v>0</v>
      </c>
      <c r="N39" s="221">
        <f t="shared" si="1"/>
        <v>0</v>
      </c>
      <c r="O39" s="227">
        <v>0</v>
      </c>
      <c r="P39" s="260">
        <v>0</v>
      </c>
      <c r="Q39" s="261">
        <v>0</v>
      </c>
    </row>
    <row r="40" spans="2:17">
      <c r="B40" s="255" t="s">
        <v>299</v>
      </c>
      <c r="C40" s="256" t="s">
        <v>300</v>
      </c>
      <c r="D40" s="150">
        <f t="shared" si="23"/>
        <v>44.723849999999999</v>
      </c>
      <c r="E40" s="151">
        <f t="shared" si="25"/>
        <v>6.5088699999999999</v>
      </c>
      <c r="F40" s="152">
        <f>SUM(F41:F42)</f>
        <v>0</v>
      </c>
      <c r="G40" s="153">
        <f>SUM(G41:G42)</f>
        <v>0</v>
      </c>
      <c r="H40" s="154">
        <f>SUM(H41:H42)</f>
        <v>6.5088699999999999</v>
      </c>
      <c r="I40" s="150">
        <f t="shared" si="16"/>
        <v>11.620470000000001</v>
      </c>
      <c r="J40" s="152">
        <f t="shared" ref="J40:Q40" si="27">SUM(J41:J42)</f>
        <v>7.4828700000000001</v>
      </c>
      <c r="K40" s="153">
        <f t="shared" si="27"/>
        <v>1.52739</v>
      </c>
      <c r="L40" s="153">
        <f t="shared" si="27"/>
        <v>2.6102099999999999</v>
      </c>
      <c r="M40" s="155">
        <f t="shared" si="27"/>
        <v>0</v>
      </c>
      <c r="N40" s="150">
        <f t="shared" si="1"/>
        <v>2.4350200000000002</v>
      </c>
      <c r="O40" s="156">
        <f>SUM(O41:O42)</f>
        <v>2.4350200000000002</v>
      </c>
      <c r="P40" s="154">
        <f t="shared" si="27"/>
        <v>0</v>
      </c>
      <c r="Q40" s="150">
        <f t="shared" si="27"/>
        <v>24.159490000000002</v>
      </c>
    </row>
    <row r="41" spans="2:17" ht="25.5">
      <c r="B41" s="167" t="s">
        <v>301</v>
      </c>
      <c r="C41" s="168" t="s">
        <v>302</v>
      </c>
      <c r="D41" s="221">
        <f t="shared" si="23"/>
        <v>41.923830000000002</v>
      </c>
      <c r="E41" s="222">
        <f t="shared" si="25"/>
        <v>6.1438699999999997</v>
      </c>
      <c r="F41" s="257">
        <v>0</v>
      </c>
      <c r="G41" s="258">
        <v>0</v>
      </c>
      <c r="H41" s="260">
        <v>6.1438699999999997</v>
      </c>
      <c r="I41" s="221">
        <f t="shared" si="16"/>
        <v>11.620470000000001</v>
      </c>
      <c r="J41" s="257">
        <v>7.4828700000000001</v>
      </c>
      <c r="K41" s="258">
        <v>1.52739</v>
      </c>
      <c r="L41" s="258">
        <v>2.6102099999999999</v>
      </c>
      <c r="M41" s="259">
        <v>0</v>
      </c>
      <c r="N41" s="221">
        <f t="shared" si="1"/>
        <v>0</v>
      </c>
      <c r="O41" s="266">
        <v>0</v>
      </c>
      <c r="P41" s="260">
        <v>0</v>
      </c>
      <c r="Q41" s="261">
        <v>24.159490000000002</v>
      </c>
    </row>
    <row r="42" spans="2:17" ht="15.75" thickBot="1">
      <c r="B42" s="167" t="s">
        <v>303</v>
      </c>
      <c r="C42" s="168" t="s">
        <v>304</v>
      </c>
      <c r="D42" s="221">
        <f t="shared" si="23"/>
        <v>2.80002</v>
      </c>
      <c r="E42" s="222">
        <f t="shared" si="25"/>
        <v>0.36499999999999999</v>
      </c>
      <c r="F42" s="257">
        <v>0</v>
      </c>
      <c r="G42" s="258">
        <v>0</v>
      </c>
      <c r="H42" s="260">
        <v>0.36499999999999999</v>
      </c>
      <c r="I42" s="221">
        <f t="shared" si="16"/>
        <v>0</v>
      </c>
      <c r="J42" s="257">
        <v>0</v>
      </c>
      <c r="K42" s="258">
        <v>0</v>
      </c>
      <c r="L42" s="258">
        <v>0</v>
      </c>
      <c r="M42" s="259">
        <v>0</v>
      </c>
      <c r="N42" s="221">
        <f t="shared" si="1"/>
        <v>2.4350200000000002</v>
      </c>
      <c r="O42" s="266">
        <v>2.4350200000000002</v>
      </c>
      <c r="P42" s="260">
        <v>0</v>
      </c>
      <c r="Q42" s="261">
        <v>0</v>
      </c>
    </row>
    <row r="43" spans="2:17">
      <c r="B43" s="255" t="s">
        <v>305</v>
      </c>
      <c r="C43" s="256" t="s">
        <v>306</v>
      </c>
      <c r="D43" s="150">
        <f t="shared" si="23"/>
        <v>19.975000000000001</v>
      </c>
      <c r="E43" s="151">
        <f t="shared" si="25"/>
        <v>15.766999999999999</v>
      </c>
      <c r="F43" s="152">
        <f>F44</f>
        <v>15.766999999999999</v>
      </c>
      <c r="G43" s="153">
        <f t="shared" ref="G43:Q43" si="28">G44</f>
        <v>0</v>
      </c>
      <c r="H43" s="154">
        <f t="shared" si="28"/>
        <v>0</v>
      </c>
      <c r="I43" s="150">
        <f t="shared" si="16"/>
        <v>4.2080000000000002</v>
      </c>
      <c r="J43" s="152">
        <f t="shared" si="28"/>
        <v>0</v>
      </c>
      <c r="K43" s="153">
        <f t="shared" si="28"/>
        <v>4.2080000000000002</v>
      </c>
      <c r="L43" s="153">
        <f t="shared" si="28"/>
        <v>0</v>
      </c>
      <c r="M43" s="155">
        <f t="shared" si="28"/>
        <v>0</v>
      </c>
      <c r="N43" s="150">
        <f t="shared" si="1"/>
        <v>0</v>
      </c>
      <c r="O43" s="156">
        <f>O44</f>
        <v>0</v>
      </c>
      <c r="P43" s="154">
        <f t="shared" si="28"/>
        <v>0</v>
      </c>
      <c r="Q43" s="150">
        <f t="shared" si="28"/>
        <v>0</v>
      </c>
    </row>
    <row r="44" spans="2:17" ht="15.75" thickBot="1">
      <c r="B44" s="167" t="s">
        <v>307</v>
      </c>
      <c r="C44" s="168" t="s">
        <v>308</v>
      </c>
      <c r="D44" s="221">
        <f t="shared" si="23"/>
        <v>19.975000000000001</v>
      </c>
      <c r="E44" s="222">
        <f t="shared" si="25"/>
        <v>15.766999999999999</v>
      </c>
      <c r="F44" s="257">
        <v>15.766999999999999</v>
      </c>
      <c r="G44" s="258">
        <v>0</v>
      </c>
      <c r="H44" s="260">
        <v>0</v>
      </c>
      <c r="I44" s="221">
        <f t="shared" si="16"/>
        <v>4.2080000000000002</v>
      </c>
      <c r="J44" s="257">
        <v>0</v>
      </c>
      <c r="K44" s="258">
        <v>4.2080000000000002</v>
      </c>
      <c r="L44" s="258">
        <v>0</v>
      </c>
      <c r="M44" s="259">
        <v>0</v>
      </c>
      <c r="N44" s="221">
        <f t="shared" si="1"/>
        <v>0</v>
      </c>
      <c r="O44" s="266">
        <v>0</v>
      </c>
      <c r="P44" s="260">
        <v>0</v>
      </c>
      <c r="Q44" s="261">
        <v>0</v>
      </c>
    </row>
    <row r="45" spans="2:17">
      <c r="B45" s="255" t="s">
        <v>309</v>
      </c>
      <c r="C45" s="256" t="s">
        <v>310</v>
      </c>
      <c r="D45" s="150">
        <f t="shared" si="23"/>
        <v>87.06711</v>
      </c>
      <c r="E45" s="151">
        <f>SUM(F45:H45)</f>
        <v>52.750540000000001</v>
      </c>
      <c r="F45" s="152">
        <f>SUM(F46:F50)</f>
        <v>9.1371500000000001</v>
      </c>
      <c r="G45" s="153">
        <f>SUM(G46:G50)</f>
        <v>6.98386</v>
      </c>
      <c r="H45" s="154">
        <f>SUM(H46:H50)</f>
        <v>36.629530000000003</v>
      </c>
      <c r="I45" s="150">
        <f t="shared" si="16"/>
        <v>29.399280000000001</v>
      </c>
      <c r="J45" s="152">
        <f t="shared" ref="J45:Q45" si="29">SUM(J46:J50)</f>
        <v>16.27281</v>
      </c>
      <c r="K45" s="153">
        <f t="shared" si="29"/>
        <v>12.126470000000001</v>
      </c>
      <c r="L45" s="153">
        <f t="shared" si="29"/>
        <v>1</v>
      </c>
      <c r="M45" s="155">
        <f t="shared" si="29"/>
        <v>0</v>
      </c>
      <c r="N45" s="150">
        <f t="shared" si="1"/>
        <v>4.9172899999999995</v>
      </c>
      <c r="O45" s="156">
        <f>SUM(O46:O50)</f>
        <v>4.9172899999999995</v>
      </c>
      <c r="P45" s="154">
        <f t="shared" si="29"/>
        <v>0</v>
      </c>
      <c r="Q45" s="150">
        <f t="shared" si="29"/>
        <v>0</v>
      </c>
    </row>
    <row r="46" spans="2:17">
      <c r="B46" s="167" t="s">
        <v>311</v>
      </c>
      <c r="C46" s="168" t="s">
        <v>263</v>
      </c>
      <c r="D46" s="221">
        <f t="shared" si="23"/>
        <v>35.194110000000002</v>
      </c>
      <c r="E46" s="222">
        <f t="shared" si="25"/>
        <v>16.262540000000001</v>
      </c>
      <c r="F46" s="257">
        <v>3.0581499999999999</v>
      </c>
      <c r="G46" s="258">
        <v>3.9638599999999999</v>
      </c>
      <c r="H46" s="260">
        <v>9.2405300000000015</v>
      </c>
      <c r="I46" s="221">
        <f t="shared" si="16"/>
        <v>16.53228</v>
      </c>
      <c r="J46" s="257">
        <v>6.7398100000000003</v>
      </c>
      <c r="K46" s="258">
        <v>9.7924700000000016</v>
      </c>
      <c r="L46" s="258">
        <v>0</v>
      </c>
      <c r="M46" s="259">
        <v>0</v>
      </c>
      <c r="N46" s="221">
        <f t="shared" si="1"/>
        <v>2.3992900000000001</v>
      </c>
      <c r="O46" s="266">
        <v>2.3992900000000001</v>
      </c>
      <c r="P46" s="260">
        <v>0</v>
      </c>
      <c r="Q46" s="261">
        <v>0</v>
      </c>
    </row>
    <row r="47" spans="2:17">
      <c r="B47" s="167" t="s">
        <v>312</v>
      </c>
      <c r="C47" s="168" t="s">
        <v>267</v>
      </c>
      <c r="D47" s="221">
        <f t="shared" si="23"/>
        <v>18.509</v>
      </c>
      <c r="E47" s="222">
        <f t="shared" si="25"/>
        <v>14.266</v>
      </c>
      <c r="F47" s="257">
        <v>6.0789999999999997</v>
      </c>
      <c r="G47" s="258">
        <v>3.02</v>
      </c>
      <c r="H47" s="260">
        <v>5.1669999999999998</v>
      </c>
      <c r="I47" s="221">
        <f t="shared" si="16"/>
        <v>4.2430000000000003</v>
      </c>
      <c r="J47" s="257">
        <v>3.2429999999999999</v>
      </c>
      <c r="K47" s="258">
        <v>0</v>
      </c>
      <c r="L47" s="258">
        <v>1</v>
      </c>
      <c r="M47" s="259">
        <v>0</v>
      </c>
      <c r="N47" s="221">
        <f t="shared" si="1"/>
        <v>0</v>
      </c>
      <c r="O47" s="266">
        <v>0</v>
      </c>
      <c r="P47" s="260">
        <v>0</v>
      </c>
      <c r="Q47" s="261">
        <v>0</v>
      </c>
    </row>
    <row r="48" spans="2:17">
      <c r="B48" s="167" t="s">
        <v>313</v>
      </c>
      <c r="C48" s="268" t="s">
        <v>314</v>
      </c>
      <c r="D48" s="221">
        <f t="shared" si="23"/>
        <v>2.5179999999999998</v>
      </c>
      <c r="E48" s="222">
        <f t="shared" si="25"/>
        <v>0</v>
      </c>
      <c r="F48" s="257">
        <v>0</v>
      </c>
      <c r="G48" s="258">
        <v>0</v>
      </c>
      <c r="H48" s="260">
        <v>0</v>
      </c>
      <c r="I48" s="221">
        <f t="shared" si="16"/>
        <v>0</v>
      </c>
      <c r="J48" s="257">
        <v>0</v>
      </c>
      <c r="K48" s="258">
        <v>0</v>
      </c>
      <c r="L48" s="258">
        <v>0</v>
      </c>
      <c r="M48" s="259">
        <v>0</v>
      </c>
      <c r="N48" s="221">
        <f t="shared" si="1"/>
        <v>2.5179999999999998</v>
      </c>
      <c r="O48" s="266">
        <v>2.5179999999999998</v>
      </c>
      <c r="P48" s="260">
        <v>0</v>
      </c>
      <c r="Q48" s="261">
        <v>0</v>
      </c>
    </row>
    <row r="49" spans="1:36">
      <c r="B49" s="167" t="s">
        <v>315</v>
      </c>
      <c r="C49" s="269" t="s">
        <v>265</v>
      </c>
      <c r="D49" s="221">
        <f t="shared" si="23"/>
        <v>26.178000000000001</v>
      </c>
      <c r="E49" s="222">
        <f t="shared" si="25"/>
        <v>19.888000000000002</v>
      </c>
      <c r="F49" s="257">
        <v>0</v>
      </c>
      <c r="G49" s="258">
        <v>0</v>
      </c>
      <c r="H49" s="260">
        <v>19.888000000000002</v>
      </c>
      <c r="I49" s="221">
        <f t="shared" si="16"/>
        <v>6.29</v>
      </c>
      <c r="J49" s="257">
        <v>6.29</v>
      </c>
      <c r="K49" s="258">
        <v>0</v>
      </c>
      <c r="L49" s="258">
        <v>0</v>
      </c>
      <c r="M49" s="259">
        <v>0</v>
      </c>
      <c r="N49" s="221">
        <f t="shared" si="1"/>
        <v>0</v>
      </c>
      <c r="O49" s="266">
        <v>0</v>
      </c>
      <c r="P49" s="260">
        <v>0</v>
      </c>
      <c r="Q49" s="261">
        <v>0</v>
      </c>
    </row>
    <row r="50" spans="1:36" ht="27" thickBot="1">
      <c r="B50" s="167" t="s">
        <v>316</v>
      </c>
      <c r="C50" s="269" t="s">
        <v>317</v>
      </c>
      <c r="D50" s="221">
        <f t="shared" si="23"/>
        <v>4.6680000000000001</v>
      </c>
      <c r="E50" s="222">
        <f t="shared" si="25"/>
        <v>2.3340000000000001</v>
      </c>
      <c r="F50" s="257">
        <v>0</v>
      </c>
      <c r="G50" s="258">
        <v>0</v>
      </c>
      <c r="H50" s="260">
        <v>2.3340000000000001</v>
      </c>
      <c r="I50" s="221">
        <f t="shared" si="16"/>
        <v>2.3340000000000001</v>
      </c>
      <c r="J50" s="257">
        <v>0</v>
      </c>
      <c r="K50" s="258">
        <v>2.3340000000000001</v>
      </c>
      <c r="L50" s="258">
        <v>0</v>
      </c>
      <c r="M50" s="259">
        <v>0</v>
      </c>
      <c r="N50" s="221">
        <f t="shared" si="1"/>
        <v>0</v>
      </c>
      <c r="O50" s="266">
        <v>0</v>
      </c>
      <c r="P50" s="260">
        <v>0</v>
      </c>
      <c r="Q50" s="261">
        <v>0</v>
      </c>
    </row>
    <row r="51" spans="1:36" ht="15.75" thickBot="1">
      <c r="B51" s="255" t="s">
        <v>318</v>
      </c>
      <c r="C51" s="256" t="s">
        <v>319</v>
      </c>
      <c r="D51" s="150">
        <f t="shared" si="23"/>
        <v>178.40404696916806</v>
      </c>
      <c r="E51" s="151">
        <f t="shared" si="25"/>
        <v>71.259658464217296</v>
      </c>
      <c r="F51" s="270">
        <v>8.4931289462947195</v>
      </c>
      <c r="G51" s="271">
        <v>25.282431393576317</v>
      </c>
      <c r="H51" s="272">
        <v>37.484098124346254</v>
      </c>
      <c r="I51" s="150">
        <f t="shared" si="16"/>
        <v>94.371116461011368</v>
      </c>
      <c r="J51" s="270">
        <v>64.74074815661632</v>
      </c>
      <c r="K51" s="271">
        <v>27.263925732966467</v>
      </c>
      <c r="L51" s="271">
        <v>2.3664425714285717</v>
      </c>
      <c r="M51" s="273">
        <v>1.6219127272727271E-2</v>
      </c>
      <c r="N51" s="150">
        <f t="shared" si="1"/>
        <v>12.757052916666668</v>
      </c>
      <c r="O51" s="274">
        <v>12.757052916666668</v>
      </c>
      <c r="P51" s="272">
        <v>0</v>
      </c>
      <c r="Q51" s="275">
        <v>0</v>
      </c>
    </row>
    <row r="52" spans="1:36">
      <c r="B52" s="255" t="s">
        <v>320</v>
      </c>
      <c r="C52" s="256" t="s">
        <v>321</v>
      </c>
      <c r="D52" s="150">
        <f t="shared" si="23"/>
        <v>962.23445884599994</v>
      </c>
      <c r="E52" s="151">
        <f t="shared" si="25"/>
        <v>386.602048846</v>
      </c>
      <c r="F52" s="152">
        <f>SUM(F53:F57)</f>
        <v>119.57684999999999</v>
      </c>
      <c r="G52" s="153">
        <f>SUM(G53:G57)</f>
        <v>17.65015</v>
      </c>
      <c r="H52" s="154">
        <f>SUM(H53:H57)</f>
        <v>249.375048846</v>
      </c>
      <c r="I52" s="150">
        <f t="shared" si="16"/>
        <v>440.60308999999995</v>
      </c>
      <c r="J52" s="152">
        <f t="shared" ref="J52:Q52" si="30">SUM(J53:J57)</f>
        <v>162.03617</v>
      </c>
      <c r="K52" s="153">
        <f t="shared" si="30"/>
        <v>235.94926999999998</v>
      </c>
      <c r="L52" s="153">
        <f t="shared" si="30"/>
        <v>42.617649999999998</v>
      </c>
      <c r="M52" s="155">
        <f t="shared" si="30"/>
        <v>45.592139999999993</v>
      </c>
      <c r="N52" s="150">
        <f t="shared" si="1"/>
        <v>47.567149999999998</v>
      </c>
      <c r="O52" s="156">
        <f>SUM(O53:O57)</f>
        <v>47.567149999999998</v>
      </c>
      <c r="P52" s="154">
        <f t="shared" si="30"/>
        <v>0</v>
      </c>
      <c r="Q52" s="150">
        <f t="shared" si="30"/>
        <v>41.87003</v>
      </c>
    </row>
    <row r="53" spans="1:36">
      <c r="B53" s="276" t="s">
        <v>322</v>
      </c>
      <c r="C53" s="277" t="s">
        <v>323</v>
      </c>
      <c r="D53" s="221">
        <f t="shared" si="23"/>
        <v>943.18214</v>
      </c>
      <c r="E53" s="222">
        <f t="shared" si="25"/>
        <v>379.32737999999995</v>
      </c>
      <c r="F53" s="259">
        <v>117.13153</v>
      </c>
      <c r="G53" s="258">
        <v>17.288820000000001</v>
      </c>
      <c r="H53" s="260">
        <v>244.90702999999999</v>
      </c>
      <c r="I53" s="221">
        <f t="shared" si="16"/>
        <v>431.61220000000003</v>
      </c>
      <c r="J53" s="257">
        <v>158.73175000000001</v>
      </c>
      <c r="K53" s="258">
        <v>231.12959999999998</v>
      </c>
      <c r="L53" s="258">
        <v>41.75085</v>
      </c>
      <c r="M53" s="259">
        <v>44.670699999999997</v>
      </c>
      <c r="N53" s="221">
        <f t="shared" si="1"/>
        <v>46.55686</v>
      </c>
      <c r="O53" s="266">
        <v>46.55686</v>
      </c>
      <c r="P53" s="260">
        <v>0</v>
      </c>
      <c r="Q53" s="261">
        <v>41.015000000000001</v>
      </c>
    </row>
    <row r="54" spans="1:36">
      <c r="B54" s="278" t="s">
        <v>324</v>
      </c>
      <c r="C54" s="279" t="s">
        <v>325</v>
      </c>
      <c r="D54" s="221">
        <f t="shared" si="23"/>
        <v>19.052318846000002</v>
      </c>
      <c r="E54" s="222">
        <f t="shared" si="25"/>
        <v>7.2746688460000009</v>
      </c>
      <c r="F54" s="259">
        <v>2.4453200000000002</v>
      </c>
      <c r="G54" s="258">
        <v>0.36132999999999998</v>
      </c>
      <c r="H54" s="260">
        <v>4.4680188460000005</v>
      </c>
      <c r="I54" s="221">
        <f t="shared" si="16"/>
        <v>8.9908900000000003</v>
      </c>
      <c r="J54" s="257">
        <v>3.3044199999999999</v>
      </c>
      <c r="K54" s="258">
        <v>4.8196700000000003</v>
      </c>
      <c r="L54" s="258">
        <v>0.8667999999999999</v>
      </c>
      <c r="M54" s="259">
        <v>0.92144000000000004</v>
      </c>
      <c r="N54" s="221">
        <f t="shared" si="1"/>
        <v>1.0102899999999999</v>
      </c>
      <c r="O54" s="266">
        <v>1.0102899999999999</v>
      </c>
      <c r="P54" s="260">
        <v>0</v>
      </c>
      <c r="Q54" s="261">
        <v>0.85502999999999996</v>
      </c>
    </row>
    <row r="55" spans="1:36">
      <c r="B55" s="278" t="s">
        <v>326</v>
      </c>
      <c r="C55" s="279" t="s">
        <v>327</v>
      </c>
      <c r="D55" s="280">
        <f t="shared" si="23"/>
        <v>0</v>
      </c>
      <c r="E55" s="281">
        <f t="shared" si="25"/>
        <v>0</v>
      </c>
      <c r="F55" s="282">
        <v>0</v>
      </c>
      <c r="G55" s="283">
        <v>0</v>
      </c>
      <c r="H55" s="284">
        <v>0</v>
      </c>
      <c r="I55" s="280">
        <f t="shared" si="16"/>
        <v>0</v>
      </c>
      <c r="J55" s="285">
        <v>0</v>
      </c>
      <c r="K55" s="283">
        <v>0</v>
      </c>
      <c r="L55" s="283">
        <v>0</v>
      </c>
      <c r="M55" s="282">
        <v>0</v>
      </c>
      <c r="N55" s="280">
        <f t="shared" si="1"/>
        <v>0</v>
      </c>
      <c r="O55" s="286">
        <v>0</v>
      </c>
      <c r="P55" s="284">
        <v>0</v>
      </c>
      <c r="Q55" s="287">
        <v>0</v>
      </c>
    </row>
    <row r="56" spans="1:36">
      <c r="B56" s="278" t="s">
        <v>328</v>
      </c>
      <c r="C56" s="288" t="s">
        <v>329</v>
      </c>
      <c r="D56" s="280">
        <f t="shared" si="23"/>
        <v>0</v>
      </c>
      <c r="E56" s="281">
        <f t="shared" si="25"/>
        <v>0</v>
      </c>
      <c r="F56" s="282">
        <v>0</v>
      </c>
      <c r="G56" s="289">
        <v>0</v>
      </c>
      <c r="H56" s="290">
        <v>0</v>
      </c>
      <c r="I56" s="280">
        <f t="shared" ref="I56:I119" si="31">SUM(J56:L56)</f>
        <v>0</v>
      </c>
      <c r="J56" s="285">
        <v>0</v>
      </c>
      <c r="K56" s="283">
        <v>0</v>
      </c>
      <c r="L56" s="283">
        <v>0</v>
      </c>
      <c r="M56" s="282">
        <v>0</v>
      </c>
      <c r="N56" s="280">
        <f t="shared" si="1"/>
        <v>0</v>
      </c>
      <c r="O56" s="286">
        <v>0</v>
      </c>
      <c r="P56" s="284">
        <v>0</v>
      </c>
      <c r="Q56" s="287">
        <v>0</v>
      </c>
    </row>
    <row r="57" spans="1:36" ht="15.75" thickBot="1">
      <c r="B57" s="278" t="s">
        <v>330</v>
      </c>
      <c r="C57" s="288" t="s">
        <v>331</v>
      </c>
      <c r="D57" s="280">
        <f t="shared" si="23"/>
        <v>0</v>
      </c>
      <c r="E57" s="281">
        <f t="shared" si="25"/>
        <v>0</v>
      </c>
      <c r="F57" s="282">
        <v>0</v>
      </c>
      <c r="G57" s="291">
        <v>0</v>
      </c>
      <c r="H57" s="292">
        <v>0</v>
      </c>
      <c r="I57" s="280">
        <f t="shared" si="31"/>
        <v>0</v>
      </c>
      <c r="J57" s="285">
        <v>0</v>
      </c>
      <c r="K57" s="283">
        <v>0</v>
      </c>
      <c r="L57" s="283">
        <v>0</v>
      </c>
      <c r="M57" s="282">
        <v>0</v>
      </c>
      <c r="N57" s="280">
        <f t="shared" si="1"/>
        <v>0</v>
      </c>
      <c r="O57" s="286">
        <v>0</v>
      </c>
      <c r="P57" s="284">
        <v>0</v>
      </c>
      <c r="Q57" s="287">
        <v>0</v>
      </c>
    </row>
    <row r="58" spans="1:36">
      <c r="B58" s="293" t="s">
        <v>332</v>
      </c>
      <c r="C58" s="294" t="s">
        <v>333</v>
      </c>
      <c r="D58" s="295">
        <f t="shared" si="23"/>
        <v>136.89491999999998</v>
      </c>
      <c r="E58" s="296">
        <f t="shared" si="25"/>
        <v>103.51934</v>
      </c>
      <c r="F58" s="297">
        <f>SUM(F59:F64)</f>
        <v>99.977999999999994</v>
      </c>
      <c r="G58" s="298">
        <f>SUM(G59:G64)</f>
        <v>0</v>
      </c>
      <c r="H58" s="299">
        <f>SUM(H59:H64)</f>
        <v>3.5413399999999999</v>
      </c>
      <c r="I58" s="295">
        <f t="shared" si="31"/>
        <v>33.246849999999995</v>
      </c>
      <c r="J58" s="297">
        <f t="shared" ref="J58:Q58" si="32">SUM(J59:J64)</f>
        <v>1.3575299999999999</v>
      </c>
      <c r="K58" s="298">
        <f t="shared" si="32"/>
        <v>31.592239999999997</v>
      </c>
      <c r="L58" s="298">
        <f t="shared" si="32"/>
        <v>0.29708000000000001</v>
      </c>
      <c r="M58" s="300">
        <f t="shared" si="32"/>
        <v>0.12872999999999998</v>
      </c>
      <c r="N58" s="295">
        <f t="shared" si="1"/>
        <v>0</v>
      </c>
      <c r="O58" s="301">
        <f>SUM(O59:O64)</f>
        <v>0</v>
      </c>
      <c r="P58" s="299">
        <f t="shared" si="32"/>
        <v>0</v>
      </c>
      <c r="Q58" s="295">
        <f t="shared" si="32"/>
        <v>0</v>
      </c>
    </row>
    <row r="59" spans="1:36">
      <c r="B59" s="278" t="s">
        <v>334</v>
      </c>
      <c r="C59" s="279" t="s">
        <v>335</v>
      </c>
      <c r="D59" s="178">
        <f t="shared" si="23"/>
        <v>99.977999999999994</v>
      </c>
      <c r="E59" s="281">
        <f t="shared" si="25"/>
        <v>99.977999999999994</v>
      </c>
      <c r="F59" s="302">
        <v>99.977999999999994</v>
      </c>
      <c r="G59" s="303">
        <v>0</v>
      </c>
      <c r="H59" s="304">
        <v>0</v>
      </c>
      <c r="I59" s="280">
        <f t="shared" si="31"/>
        <v>0</v>
      </c>
      <c r="J59" s="305">
        <v>0</v>
      </c>
      <c r="K59" s="303">
        <v>0</v>
      </c>
      <c r="L59" s="303">
        <v>0</v>
      </c>
      <c r="M59" s="306">
        <v>0</v>
      </c>
      <c r="N59" s="280">
        <f t="shared" si="1"/>
        <v>0</v>
      </c>
      <c r="O59" s="307">
        <v>0</v>
      </c>
      <c r="P59" s="308">
        <v>0</v>
      </c>
      <c r="Q59" s="309">
        <v>0</v>
      </c>
    </row>
    <row r="60" spans="1:36">
      <c r="B60" s="278" t="s">
        <v>336</v>
      </c>
      <c r="C60" s="279" t="s">
        <v>337</v>
      </c>
      <c r="D60" s="178">
        <f t="shared" si="23"/>
        <v>30.236999999999998</v>
      </c>
      <c r="E60" s="281">
        <f t="shared" si="25"/>
        <v>0</v>
      </c>
      <c r="F60" s="302">
        <v>0</v>
      </c>
      <c r="G60" s="310">
        <v>0</v>
      </c>
      <c r="H60" s="308">
        <v>0</v>
      </c>
      <c r="I60" s="280">
        <f t="shared" si="31"/>
        <v>30.236999999999998</v>
      </c>
      <c r="J60" s="302">
        <v>0</v>
      </c>
      <c r="K60" s="310">
        <v>30.236999999999998</v>
      </c>
      <c r="L60" s="310">
        <v>0</v>
      </c>
      <c r="M60" s="311">
        <v>0</v>
      </c>
      <c r="N60" s="280">
        <f t="shared" si="1"/>
        <v>0</v>
      </c>
      <c r="O60" s="312">
        <v>0</v>
      </c>
      <c r="P60" s="308">
        <v>0</v>
      </c>
      <c r="Q60" s="309">
        <v>0</v>
      </c>
    </row>
    <row r="61" spans="1:36">
      <c r="B61" s="278" t="s">
        <v>338</v>
      </c>
      <c r="C61" s="279" t="s">
        <v>339</v>
      </c>
      <c r="D61" s="178">
        <f t="shared" si="23"/>
        <v>0</v>
      </c>
      <c r="E61" s="281">
        <f t="shared" si="25"/>
        <v>0</v>
      </c>
      <c r="F61" s="302">
        <v>0</v>
      </c>
      <c r="G61" s="310">
        <v>0</v>
      </c>
      <c r="H61" s="308">
        <v>0</v>
      </c>
      <c r="I61" s="280">
        <f t="shared" si="31"/>
        <v>0</v>
      </c>
      <c r="J61" s="302">
        <v>0</v>
      </c>
      <c r="K61" s="310">
        <v>0</v>
      </c>
      <c r="L61" s="310">
        <v>0</v>
      </c>
      <c r="M61" s="311">
        <v>0</v>
      </c>
      <c r="N61" s="280">
        <f t="shared" si="1"/>
        <v>0</v>
      </c>
      <c r="O61" s="312">
        <v>0</v>
      </c>
      <c r="P61" s="308">
        <v>0</v>
      </c>
      <c r="Q61" s="309">
        <v>0</v>
      </c>
    </row>
    <row r="62" spans="1:36" s="114" customFormat="1">
      <c r="A62" s="116"/>
      <c r="B62" s="278" t="s">
        <v>340</v>
      </c>
      <c r="C62" s="279" t="s">
        <v>341</v>
      </c>
      <c r="D62" s="178">
        <f t="shared" si="23"/>
        <v>0</v>
      </c>
      <c r="E62" s="281">
        <f t="shared" si="25"/>
        <v>0</v>
      </c>
      <c r="F62" s="302">
        <v>0</v>
      </c>
      <c r="G62" s="310">
        <v>0</v>
      </c>
      <c r="H62" s="308">
        <v>0</v>
      </c>
      <c r="I62" s="280">
        <f t="shared" si="31"/>
        <v>0</v>
      </c>
      <c r="J62" s="302">
        <v>0</v>
      </c>
      <c r="K62" s="310">
        <v>0</v>
      </c>
      <c r="L62" s="310">
        <v>0</v>
      </c>
      <c r="M62" s="311">
        <v>0</v>
      </c>
      <c r="N62" s="280">
        <f t="shared" si="1"/>
        <v>0</v>
      </c>
      <c r="O62" s="312">
        <v>0</v>
      </c>
      <c r="P62" s="308">
        <v>0</v>
      </c>
      <c r="Q62" s="309">
        <v>0</v>
      </c>
      <c r="R62" s="116"/>
      <c r="S62" s="116"/>
      <c r="T62" s="116"/>
      <c r="U62" s="116"/>
      <c r="V62" s="116"/>
      <c r="W62"/>
      <c r="X62"/>
      <c r="Y62"/>
      <c r="Z62"/>
      <c r="AA62"/>
      <c r="AB62"/>
      <c r="AC62"/>
      <c r="AD62"/>
      <c r="AE62"/>
      <c r="AF62"/>
      <c r="AG62"/>
      <c r="AH62"/>
      <c r="AI62"/>
      <c r="AJ62"/>
    </row>
    <row r="63" spans="1:36" s="114" customFormat="1">
      <c r="A63" s="116"/>
      <c r="B63" s="313" t="s">
        <v>342</v>
      </c>
      <c r="C63" s="288" t="s">
        <v>343</v>
      </c>
      <c r="D63" s="178">
        <f t="shared" si="23"/>
        <v>0</v>
      </c>
      <c r="E63" s="281">
        <f t="shared" si="25"/>
        <v>0</v>
      </c>
      <c r="F63" s="302">
        <v>0</v>
      </c>
      <c r="G63" s="314">
        <v>0</v>
      </c>
      <c r="H63" s="315">
        <v>0</v>
      </c>
      <c r="I63" s="280">
        <f t="shared" si="31"/>
        <v>0</v>
      </c>
      <c r="J63" s="316">
        <v>0</v>
      </c>
      <c r="K63" s="314">
        <v>0</v>
      </c>
      <c r="L63" s="314">
        <v>0</v>
      </c>
      <c r="M63" s="317">
        <v>0</v>
      </c>
      <c r="N63" s="280">
        <v>0</v>
      </c>
      <c r="O63" s="318">
        <v>0</v>
      </c>
      <c r="P63" s="308">
        <v>0</v>
      </c>
      <c r="Q63" s="319">
        <v>0</v>
      </c>
      <c r="R63" s="116"/>
      <c r="S63" s="116"/>
      <c r="T63" s="116"/>
      <c r="U63" s="116"/>
      <c r="V63" s="116"/>
      <c r="W63"/>
      <c r="X63"/>
      <c r="Y63"/>
      <c r="Z63"/>
      <c r="AA63"/>
      <c r="AB63"/>
      <c r="AC63"/>
      <c r="AD63"/>
      <c r="AE63"/>
      <c r="AF63"/>
      <c r="AG63"/>
      <c r="AH63"/>
      <c r="AI63"/>
      <c r="AJ63"/>
    </row>
    <row r="64" spans="1:36" s="114" customFormat="1" ht="15.75" thickBot="1">
      <c r="A64" s="116"/>
      <c r="B64" s="313" t="s">
        <v>344</v>
      </c>
      <c r="C64" s="288" t="s">
        <v>345</v>
      </c>
      <c r="D64" s="320">
        <f t="shared" si="23"/>
        <v>6.6799200000000001</v>
      </c>
      <c r="E64" s="321">
        <f t="shared" si="25"/>
        <v>3.5413399999999999</v>
      </c>
      <c r="F64" s="316">
        <v>0</v>
      </c>
      <c r="G64" s="314">
        <v>0</v>
      </c>
      <c r="H64" s="315">
        <v>3.5413399999999999</v>
      </c>
      <c r="I64" s="322">
        <f t="shared" si="31"/>
        <v>3.0098500000000001</v>
      </c>
      <c r="J64" s="316">
        <v>1.3575299999999999</v>
      </c>
      <c r="K64" s="314">
        <v>1.35524</v>
      </c>
      <c r="L64" s="314">
        <v>0.29708000000000001</v>
      </c>
      <c r="M64" s="317">
        <v>0.12872999999999998</v>
      </c>
      <c r="N64" s="322">
        <f t="shared" ref="N64" si="33">O64+P64</f>
        <v>0</v>
      </c>
      <c r="O64" s="318">
        <v>0</v>
      </c>
      <c r="P64" s="308">
        <v>0</v>
      </c>
      <c r="Q64" s="319">
        <v>0</v>
      </c>
      <c r="R64" s="116"/>
      <c r="S64" s="116"/>
      <c r="T64" s="116"/>
      <c r="U64" s="116"/>
      <c r="V64" s="116"/>
      <c r="W64"/>
      <c r="X64"/>
      <c r="Y64"/>
      <c r="Z64"/>
      <c r="AA64"/>
      <c r="AB64"/>
      <c r="AC64"/>
      <c r="AD64"/>
      <c r="AE64"/>
      <c r="AF64"/>
      <c r="AG64"/>
      <c r="AH64"/>
      <c r="AI64"/>
      <c r="AJ64"/>
    </row>
    <row r="65" spans="2:17">
      <c r="B65" s="293" t="s">
        <v>346</v>
      </c>
      <c r="C65" s="294" t="s">
        <v>347</v>
      </c>
      <c r="D65" s="295">
        <f t="shared" si="23"/>
        <v>0</v>
      </c>
      <c r="E65" s="296">
        <f t="shared" si="25"/>
        <v>0</v>
      </c>
      <c r="F65" s="297">
        <f>F66+F67</f>
        <v>0</v>
      </c>
      <c r="G65" s="298">
        <f>G66+G67</f>
        <v>0</v>
      </c>
      <c r="H65" s="299">
        <f>H66+H67</f>
        <v>0</v>
      </c>
      <c r="I65" s="295">
        <f t="shared" si="31"/>
        <v>0</v>
      </c>
      <c r="J65" s="297">
        <f t="shared" ref="J65:Q65" si="34">J66+J67</f>
        <v>0</v>
      </c>
      <c r="K65" s="298">
        <f t="shared" si="34"/>
        <v>0</v>
      </c>
      <c r="L65" s="298">
        <f t="shared" si="34"/>
        <v>0</v>
      </c>
      <c r="M65" s="300">
        <f t="shared" si="34"/>
        <v>0</v>
      </c>
      <c r="N65" s="295">
        <f t="shared" si="1"/>
        <v>0</v>
      </c>
      <c r="O65" s="301">
        <f>O66+O67</f>
        <v>0</v>
      </c>
      <c r="P65" s="299">
        <f t="shared" si="34"/>
        <v>0</v>
      </c>
      <c r="Q65" s="295">
        <f t="shared" si="34"/>
        <v>0</v>
      </c>
    </row>
    <row r="66" spans="2:17">
      <c r="B66" s="278" t="s">
        <v>348</v>
      </c>
      <c r="C66" s="279" t="s">
        <v>349</v>
      </c>
      <c r="D66" s="178">
        <f t="shared" si="23"/>
        <v>0</v>
      </c>
      <c r="E66" s="179">
        <f t="shared" si="25"/>
        <v>0</v>
      </c>
      <c r="F66" s="323">
        <v>0</v>
      </c>
      <c r="G66" s="324">
        <v>0</v>
      </c>
      <c r="H66" s="325">
        <v>0</v>
      </c>
      <c r="I66" s="178">
        <f t="shared" si="31"/>
        <v>0</v>
      </c>
      <c r="J66" s="323">
        <v>0</v>
      </c>
      <c r="K66" s="324">
        <v>0</v>
      </c>
      <c r="L66" s="324">
        <v>0</v>
      </c>
      <c r="M66" s="326">
        <v>0</v>
      </c>
      <c r="N66" s="178">
        <f t="shared" si="1"/>
        <v>0</v>
      </c>
      <c r="O66" s="327">
        <v>0</v>
      </c>
      <c r="P66" s="325">
        <v>0</v>
      </c>
      <c r="Q66" s="328">
        <v>0</v>
      </c>
    </row>
    <row r="67" spans="2:17" ht="15.75" thickBot="1">
      <c r="B67" s="329" t="s">
        <v>350</v>
      </c>
      <c r="C67" s="268" t="s">
        <v>351</v>
      </c>
      <c r="D67" s="187">
        <f t="shared" si="23"/>
        <v>0</v>
      </c>
      <c r="E67" s="188">
        <f t="shared" si="25"/>
        <v>0</v>
      </c>
      <c r="F67" s="330">
        <v>0</v>
      </c>
      <c r="G67" s="331">
        <v>0</v>
      </c>
      <c r="H67" s="332">
        <v>0</v>
      </c>
      <c r="I67" s="187">
        <f t="shared" si="31"/>
        <v>0</v>
      </c>
      <c r="J67" s="330">
        <v>0</v>
      </c>
      <c r="K67" s="331">
        <v>0</v>
      </c>
      <c r="L67" s="331">
        <v>0</v>
      </c>
      <c r="M67" s="333">
        <v>0</v>
      </c>
      <c r="N67" s="187">
        <f t="shared" si="1"/>
        <v>0</v>
      </c>
      <c r="O67" s="334">
        <v>0</v>
      </c>
      <c r="P67" s="332">
        <v>0</v>
      </c>
      <c r="Q67" s="335">
        <v>0</v>
      </c>
    </row>
    <row r="68" spans="2:17">
      <c r="B68" s="255" t="s">
        <v>352</v>
      </c>
      <c r="C68" s="256" t="s">
        <v>353</v>
      </c>
      <c r="D68" s="150">
        <f t="shared" si="23"/>
        <v>0</v>
      </c>
      <c r="E68" s="151">
        <f t="shared" si="25"/>
        <v>0</v>
      </c>
      <c r="F68" s="152">
        <f>SUM(F69:F82)</f>
        <v>0</v>
      </c>
      <c r="G68" s="153">
        <f>SUM(G69:G82)</f>
        <v>0</v>
      </c>
      <c r="H68" s="154">
        <f>SUM(H69:H82)</f>
        <v>0</v>
      </c>
      <c r="I68" s="150">
        <f t="shared" si="31"/>
        <v>0</v>
      </c>
      <c r="J68" s="152">
        <f t="shared" ref="J68:Q68" si="35">SUM(J69:J82)</f>
        <v>0</v>
      </c>
      <c r="K68" s="153">
        <f t="shared" si="35"/>
        <v>0</v>
      </c>
      <c r="L68" s="153">
        <f t="shared" si="35"/>
        <v>0</v>
      </c>
      <c r="M68" s="155">
        <f t="shared" si="35"/>
        <v>0</v>
      </c>
      <c r="N68" s="150">
        <f t="shared" si="1"/>
        <v>0</v>
      </c>
      <c r="O68" s="156">
        <f>SUM(O69:O82)</f>
        <v>0</v>
      </c>
      <c r="P68" s="154">
        <f t="shared" si="35"/>
        <v>0</v>
      </c>
      <c r="Q68" s="150">
        <f t="shared" si="35"/>
        <v>0</v>
      </c>
    </row>
    <row r="69" spans="2:17">
      <c r="B69" s="276" t="s">
        <v>354</v>
      </c>
      <c r="C69" s="279" t="s">
        <v>355</v>
      </c>
      <c r="D69" s="169">
        <f t="shared" si="23"/>
        <v>0</v>
      </c>
      <c r="E69" s="170">
        <f t="shared" si="25"/>
        <v>0</v>
      </c>
      <c r="F69" s="336">
        <v>0</v>
      </c>
      <c r="G69" s="337">
        <v>0</v>
      </c>
      <c r="H69" s="338">
        <v>0</v>
      </c>
      <c r="I69" s="169">
        <f t="shared" si="31"/>
        <v>0</v>
      </c>
      <c r="J69" s="336">
        <v>0</v>
      </c>
      <c r="K69" s="337">
        <v>0</v>
      </c>
      <c r="L69" s="337">
        <v>0</v>
      </c>
      <c r="M69" s="339">
        <v>0</v>
      </c>
      <c r="N69" s="169">
        <f t="shared" si="1"/>
        <v>0</v>
      </c>
      <c r="O69" s="340">
        <v>0</v>
      </c>
      <c r="P69" s="338">
        <v>0</v>
      </c>
      <c r="Q69" s="341">
        <v>0</v>
      </c>
    </row>
    <row r="70" spans="2:17">
      <c r="B70" s="276" t="s">
        <v>356</v>
      </c>
      <c r="C70" s="279" t="s">
        <v>357</v>
      </c>
      <c r="D70" s="169">
        <f t="shared" si="23"/>
        <v>0</v>
      </c>
      <c r="E70" s="170">
        <f t="shared" si="25"/>
        <v>0</v>
      </c>
      <c r="F70" s="336">
        <v>0</v>
      </c>
      <c r="G70" s="337">
        <v>0</v>
      </c>
      <c r="H70" s="338">
        <v>0</v>
      </c>
      <c r="I70" s="169">
        <f t="shared" si="31"/>
        <v>0</v>
      </c>
      <c r="J70" s="336">
        <v>0</v>
      </c>
      <c r="K70" s="337">
        <v>0</v>
      </c>
      <c r="L70" s="337">
        <v>0</v>
      </c>
      <c r="M70" s="339">
        <v>0</v>
      </c>
      <c r="N70" s="169">
        <f t="shared" si="1"/>
        <v>0</v>
      </c>
      <c r="O70" s="340">
        <v>0</v>
      </c>
      <c r="P70" s="338">
        <v>0</v>
      </c>
      <c r="Q70" s="341">
        <v>0</v>
      </c>
    </row>
    <row r="71" spans="2:17">
      <c r="B71" s="276" t="s">
        <v>358</v>
      </c>
      <c r="C71" s="279" t="s">
        <v>359</v>
      </c>
      <c r="D71" s="169">
        <f t="shared" si="23"/>
        <v>0</v>
      </c>
      <c r="E71" s="170">
        <f t="shared" si="25"/>
        <v>0</v>
      </c>
      <c r="F71" s="336">
        <v>0</v>
      </c>
      <c r="G71" s="337">
        <v>0</v>
      </c>
      <c r="H71" s="338">
        <v>0</v>
      </c>
      <c r="I71" s="169">
        <f t="shared" si="31"/>
        <v>0</v>
      </c>
      <c r="J71" s="336">
        <v>0</v>
      </c>
      <c r="K71" s="337">
        <v>0</v>
      </c>
      <c r="L71" s="337">
        <v>0</v>
      </c>
      <c r="M71" s="339">
        <v>0</v>
      </c>
      <c r="N71" s="169">
        <f t="shared" si="1"/>
        <v>0</v>
      </c>
      <c r="O71" s="340">
        <v>0</v>
      </c>
      <c r="P71" s="338">
        <v>0</v>
      </c>
      <c r="Q71" s="341">
        <v>0</v>
      </c>
    </row>
    <row r="72" spans="2:17">
      <c r="B72" s="276" t="s">
        <v>360</v>
      </c>
      <c r="C72" s="277" t="s">
        <v>361</v>
      </c>
      <c r="D72" s="169">
        <f t="shared" si="23"/>
        <v>0</v>
      </c>
      <c r="E72" s="170">
        <f t="shared" si="25"/>
        <v>0</v>
      </c>
      <c r="F72" s="336">
        <v>0</v>
      </c>
      <c r="G72" s="337">
        <v>0</v>
      </c>
      <c r="H72" s="338">
        <v>0</v>
      </c>
      <c r="I72" s="169">
        <f t="shared" si="31"/>
        <v>0</v>
      </c>
      <c r="J72" s="336">
        <v>0</v>
      </c>
      <c r="K72" s="337">
        <v>0</v>
      </c>
      <c r="L72" s="337">
        <v>0</v>
      </c>
      <c r="M72" s="339">
        <v>0</v>
      </c>
      <c r="N72" s="169">
        <f t="shared" si="1"/>
        <v>0</v>
      </c>
      <c r="O72" s="340">
        <v>0</v>
      </c>
      <c r="P72" s="338">
        <v>0</v>
      </c>
      <c r="Q72" s="341">
        <v>0</v>
      </c>
    </row>
    <row r="73" spans="2:17">
      <c r="B73" s="276" t="s">
        <v>362</v>
      </c>
      <c r="C73" s="277" t="s">
        <v>363</v>
      </c>
      <c r="D73" s="169">
        <f t="shared" si="23"/>
        <v>0</v>
      </c>
      <c r="E73" s="170">
        <f t="shared" si="25"/>
        <v>0</v>
      </c>
      <c r="F73" s="336">
        <v>0</v>
      </c>
      <c r="G73" s="337">
        <v>0</v>
      </c>
      <c r="H73" s="338">
        <v>0</v>
      </c>
      <c r="I73" s="169">
        <f t="shared" si="31"/>
        <v>0</v>
      </c>
      <c r="J73" s="336">
        <v>0</v>
      </c>
      <c r="K73" s="337">
        <v>0</v>
      </c>
      <c r="L73" s="337">
        <v>0</v>
      </c>
      <c r="M73" s="339">
        <v>0</v>
      </c>
      <c r="N73" s="169">
        <f t="shared" si="1"/>
        <v>0</v>
      </c>
      <c r="O73" s="340">
        <v>0</v>
      </c>
      <c r="P73" s="338">
        <v>0</v>
      </c>
      <c r="Q73" s="341">
        <v>0</v>
      </c>
    </row>
    <row r="74" spans="2:17">
      <c r="B74" s="276" t="s">
        <v>364</v>
      </c>
      <c r="C74" s="277" t="s">
        <v>365</v>
      </c>
      <c r="D74" s="169">
        <f t="shared" si="23"/>
        <v>0</v>
      </c>
      <c r="E74" s="170">
        <f t="shared" si="25"/>
        <v>0</v>
      </c>
      <c r="F74" s="336">
        <v>0</v>
      </c>
      <c r="G74" s="337">
        <v>0</v>
      </c>
      <c r="H74" s="338">
        <v>0</v>
      </c>
      <c r="I74" s="169">
        <f t="shared" si="31"/>
        <v>0</v>
      </c>
      <c r="J74" s="336">
        <v>0</v>
      </c>
      <c r="K74" s="337">
        <v>0</v>
      </c>
      <c r="L74" s="337">
        <v>0</v>
      </c>
      <c r="M74" s="339">
        <v>0</v>
      </c>
      <c r="N74" s="169">
        <f t="shared" si="1"/>
        <v>0</v>
      </c>
      <c r="O74" s="340">
        <v>0</v>
      </c>
      <c r="P74" s="338">
        <v>0</v>
      </c>
      <c r="Q74" s="341">
        <v>0</v>
      </c>
    </row>
    <row r="75" spans="2:17">
      <c r="B75" s="276" t="s">
        <v>366</v>
      </c>
      <c r="C75" s="279" t="s">
        <v>367</v>
      </c>
      <c r="D75" s="169">
        <f t="shared" si="23"/>
        <v>0</v>
      </c>
      <c r="E75" s="170">
        <f t="shared" si="25"/>
        <v>0</v>
      </c>
      <c r="F75" s="336">
        <v>0</v>
      </c>
      <c r="G75" s="337">
        <v>0</v>
      </c>
      <c r="H75" s="338">
        <v>0</v>
      </c>
      <c r="I75" s="169">
        <f t="shared" si="31"/>
        <v>0</v>
      </c>
      <c r="J75" s="336">
        <v>0</v>
      </c>
      <c r="K75" s="337">
        <v>0</v>
      </c>
      <c r="L75" s="337">
        <v>0</v>
      </c>
      <c r="M75" s="339">
        <v>0</v>
      </c>
      <c r="N75" s="169">
        <f t="shared" si="1"/>
        <v>0</v>
      </c>
      <c r="O75" s="340">
        <v>0</v>
      </c>
      <c r="P75" s="338">
        <v>0</v>
      </c>
      <c r="Q75" s="341">
        <v>0</v>
      </c>
    </row>
    <row r="76" spans="2:17">
      <c r="B76" s="276" t="s">
        <v>368</v>
      </c>
      <c r="C76" s="277" t="s">
        <v>369</v>
      </c>
      <c r="D76" s="169">
        <f t="shared" si="23"/>
        <v>0</v>
      </c>
      <c r="E76" s="170">
        <f t="shared" si="25"/>
        <v>0</v>
      </c>
      <c r="F76" s="336">
        <v>0</v>
      </c>
      <c r="G76" s="337">
        <v>0</v>
      </c>
      <c r="H76" s="338">
        <v>0</v>
      </c>
      <c r="I76" s="169">
        <f t="shared" si="31"/>
        <v>0</v>
      </c>
      <c r="J76" s="336">
        <v>0</v>
      </c>
      <c r="K76" s="337">
        <v>0</v>
      </c>
      <c r="L76" s="337">
        <v>0</v>
      </c>
      <c r="M76" s="339">
        <v>0</v>
      </c>
      <c r="N76" s="169">
        <f t="shared" si="1"/>
        <v>0</v>
      </c>
      <c r="O76" s="340">
        <v>0</v>
      </c>
      <c r="P76" s="338">
        <v>0</v>
      </c>
      <c r="Q76" s="341">
        <v>0</v>
      </c>
    </row>
    <row r="77" spans="2:17">
      <c r="B77" s="276" t="s">
        <v>370</v>
      </c>
      <c r="C77" s="277" t="s">
        <v>371</v>
      </c>
      <c r="D77" s="169">
        <f t="shared" si="23"/>
        <v>0</v>
      </c>
      <c r="E77" s="170">
        <f t="shared" si="25"/>
        <v>0</v>
      </c>
      <c r="F77" s="336">
        <v>0</v>
      </c>
      <c r="G77" s="337">
        <v>0</v>
      </c>
      <c r="H77" s="338">
        <v>0</v>
      </c>
      <c r="I77" s="169">
        <f t="shared" si="31"/>
        <v>0</v>
      </c>
      <c r="J77" s="336">
        <v>0</v>
      </c>
      <c r="K77" s="337">
        <v>0</v>
      </c>
      <c r="L77" s="337">
        <v>0</v>
      </c>
      <c r="M77" s="339">
        <v>0</v>
      </c>
      <c r="N77" s="169">
        <f t="shared" si="1"/>
        <v>0</v>
      </c>
      <c r="O77" s="340">
        <v>0</v>
      </c>
      <c r="P77" s="338">
        <v>0</v>
      </c>
      <c r="Q77" s="341">
        <v>0</v>
      </c>
    </row>
    <row r="78" spans="2:17">
      <c r="B78" s="276" t="s">
        <v>372</v>
      </c>
      <c r="C78" s="279" t="s">
        <v>373</v>
      </c>
      <c r="D78" s="169">
        <f t="shared" si="23"/>
        <v>0</v>
      </c>
      <c r="E78" s="170">
        <f t="shared" si="25"/>
        <v>0</v>
      </c>
      <c r="F78" s="336">
        <v>0</v>
      </c>
      <c r="G78" s="337">
        <v>0</v>
      </c>
      <c r="H78" s="338">
        <v>0</v>
      </c>
      <c r="I78" s="169">
        <f t="shared" si="31"/>
        <v>0</v>
      </c>
      <c r="J78" s="336">
        <v>0</v>
      </c>
      <c r="K78" s="337">
        <v>0</v>
      </c>
      <c r="L78" s="337">
        <v>0</v>
      </c>
      <c r="M78" s="339">
        <v>0</v>
      </c>
      <c r="N78" s="169">
        <f t="shared" ref="N78:N142" si="36">O78+P78</f>
        <v>0</v>
      </c>
      <c r="O78" s="340">
        <v>0</v>
      </c>
      <c r="P78" s="338">
        <v>0</v>
      </c>
      <c r="Q78" s="341">
        <v>0</v>
      </c>
    </row>
    <row r="79" spans="2:17">
      <c r="B79" s="276" t="s">
        <v>374</v>
      </c>
      <c r="C79" s="277" t="s">
        <v>375</v>
      </c>
      <c r="D79" s="169">
        <f t="shared" si="23"/>
        <v>0</v>
      </c>
      <c r="E79" s="170">
        <f t="shared" si="25"/>
        <v>0</v>
      </c>
      <c r="F79" s="336">
        <v>0</v>
      </c>
      <c r="G79" s="337">
        <v>0</v>
      </c>
      <c r="H79" s="338">
        <v>0</v>
      </c>
      <c r="I79" s="169">
        <f t="shared" si="31"/>
        <v>0</v>
      </c>
      <c r="J79" s="336">
        <v>0</v>
      </c>
      <c r="K79" s="337">
        <v>0</v>
      </c>
      <c r="L79" s="337">
        <v>0</v>
      </c>
      <c r="M79" s="339">
        <v>0</v>
      </c>
      <c r="N79" s="169">
        <f t="shared" si="36"/>
        <v>0</v>
      </c>
      <c r="O79" s="340">
        <v>0</v>
      </c>
      <c r="P79" s="338">
        <v>0</v>
      </c>
      <c r="Q79" s="341">
        <v>0</v>
      </c>
    </row>
    <row r="80" spans="2:17">
      <c r="B80" s="276" t="s">
        <v>376</v>
      </c>
      <c r="C80" s="277" t="s">
        <v>377</v>
      </c>
      <c r="D80" s="169">
        <f t="shared" si="23"/>
        <v>0</v>
      </c>
      <c r="E80" s="170">
        <f t="shared" si="25"/>
        <v>0</v>
      </c>
      <c r="F80" s="336">
        <v>0</v>
      </c>
      <c r="G80" s="337">
        <v>0</v>
      </c>
      <c r="H80" s="338">
        <v>0</v>
      </c>
      <c r="I80" s="169">
        <f t="shared" si="31"/>
        <v>0</v>
      </c>
      <c r="J80" s="336">
        <v>0</v>
      </c>
      <c r="K80" s="337">
        <v>0</v>
      </c>
      <c r="L80" s="337">
        <v>0</v>
      </c>
      <c r="M80" s="339">
        <v>0</v>
      </c>
      <c r="N80" s="169">
        <f t="shared" si="36"/>
        <v>0</v>
      </c>
      <c r="O80" s="340">
        <v>0</v>
      </c>
      <c r="P80" s="338">
        <v>0</v>
      </c>
      <c r="Q80" s="341">
        <v>0</v>
      </c>
    </row>
    <row r="81" spans="1:17">
      <c r="B81" s="276" t="s">
        <v>378</v>
      </c>
      <c r="C81" s="277" t="s">
        <v>379</v>
      </c>
      <c r="D81" s="169">
        <f t="shared" si="23"/>
        <v>0</v>
      </c>
      <c r="E81" s="170">
        <f t="shared" si="25"/>
        <v>0</v>
      </c>
      <c r="F81" s="336">
        <v>0</v>
      </c>
      <c r="G81" s="337">
        <v>0</v>
      </c>
      <c r="H81" s="338">
        <v>0</v>
      </c>
      <c r="I81" s="169">
        <f t="shared" si="31"/>
        <v>0</v>
      </c>
      <c r="J81" s="336">
        <v>0</v>
      </c>
      <c r="K81" s="337">
        <v>0</v>
      </c>
      <c r="L81" s="337">
        <v>0</v>
      </c>
      <c r="M81" s="339">
        <v>0</v>
      </c>
      <c r="N81" s="169">
        <f t="shared" si="36"/>
        <v>0</v>
      </c>
      <c r="O81" s="340">
        <v>0</v>
      </c>
      <c r="P81" s="338">
        <v>0</v>
      </c>
      <c r="Q81" s="341">
        <v>0</v>
      </c>
    </row>
    <row r="82" spans="1:17" ht="15.75" thickBot="1">
      <c r="B82" s="342" t="s">
        <v>380</v>
      </c>
      <c r="C82" s="343" t="s">
        <v>381</v>
      </c>
      <c r="D82" s="344">
        <f t="shared" si="23"/>
        <v>0</v>
      </c>
      <c r="E82" s="345">
        <f t="shared" si="25"/>
        <v>0</v>
      </c>
      <c r="F82" s="346">
        <v>0</v>
      </c>
      <c r="G82" s="347">
        <v>0</v>
      </c>
      <c r="H82" s="348">
        <v>0</v>
      </c>
      <c r="I82" s="344">
        <f t="shared" si="31"/>
        <v>0</v>
      </c>
      <c r="J82" s="346">
        <v>0</v>
      </c>
      <c r="K82" s="347">
        <v>0</v>
      </c>
      <c r="L82" s="347">
        <v>0</v>
      </c>
      <c r="M82" s="349">
        <v>0</v>
      </c>
      <c r="N82" s="344">
        <f t="shared" si="36"/>
        <v>0</v>
      </c>
      <c r="O82" s="350">
        <v>0</v>
      </c>
      <c r="P82" s="348">
        <v>0</v>
      </c>
      <c r="Q82" s="351">
        <v>0</v>
      </c>
    </row>
    <row r="83" spans="1:17" ht="15.75" thickBot="1">
      <c r="B83" s="352" t="s">
        <v>382</v>
      </c>
      <c r="C83" s="353" t="s">
        <v>383</v>
      </c>
      <c r="D83" s="354">
        <f t="shared" si="23"/>
        <v>0</v>
      </c>
      <c r="E83" s="355">
        <f t="shared" si="25"/>
        <v>0</v>
      </c>
      <c r="F83" s="356">
        <v>0</v>
      </c>
      <c r="G83" s="357">
        <v>0</v>
      </c>
      <c r="H83" s="358">
        <v>0</v>
      </c>
      <c r="I83" s="354">
        <f t="shared" si="31"/>
        <v>0</v>
      </c>
      <c r="J83" s="356">
        <v>0</v>
      </c>
      <c r="K83" s="357">
        <v>0</v>
      </c>
      <c r="L83" s="357">
        <v>0</v>
      </c>
      <c r="M83" s="359">
        <v>0</v>
      </c>
      <c r="N83" s="354">
        <f t="shared" si="36"/>
        <v>0</v>
      </c>
      <c r="O83" s="360">
        <v>0</v>
      </c>
      <c r="P83" s="358">
        <v>0</v>
      </c>
      <c r="Q83" s="361">
        <v>0</v>
      </c>
    </row>
    <row r="84" spans="1:17">
      <c r="A84" s="362"/>
      <c r="B84" s="255" t="s">
        <v>384</v>
      </c>
      <c r="C84" s="217" t="s">
        <v>385</v>
      </c>
      <c r="D84" s="150">
        <f t="shared" si="23"/>
        <v>15.182</v>
      </c>
      <c r="E84" s="151">
        <f t="shared" si="25"/>
        <v>11.137</v>
      </c>
      <c r="F84" s="152">
        <f>SUM(F85:F91)</f>
        <v>3.8</v>
      </c>
      <c r="G84" s="153">
        <f>SUM(G85:G91)</f>
        <v>0</v>
      </c>
      <c r="H84" s="154">
        <f>SUM(H85:H91)</f>
        <v>7.3369999999999997</v>
      </c>
      <c r="I84" s="150">
        <f t="shared" si="31"/>
        <v>4.0449999999999999</v>
      </c>
      <c r="J84" s="152">
        <f t="shared" ref="J84:Q84" si="37">SUM(J85:J91)</f>
        <v>0</v>
      </c>
      <c r="K84" s="153">
        <f t="shared" si="37"/>
        <v>4.0449999999999999</v>
      </c>
      <c r="L84" s="153">
        <f t="shared" si="37"/>
        <v>0</v>
      </c>
      <c r="M84" s="155">
        <f t="shared" si="37"/>
        <v>0</v>
      </c>
      <c r="N84" s="150">
        <f t="shared" si="36"/>
        <v>0</v>
      </c>
      <c r="O84" s="156">
        <f>SUM(O85:O91)</f>
        <v>0</v>
      </c>
      <c r="P84" s="154">
        <f t="shared" si="37"/>
        <v>0</v>
      </c>
      <c r="Q84" s="150">
        <f t="shared" si="37"/>
        <v>0</v>
      </c>
    </row>
    <row r="85" spans="1:17">
      <c r="A85" s="362"/>
      <c r="B85" s="363" t="s">
        <v>386</v>
      </c>
      <c r="C85" s="364" t="s">
        <v>387</v>
      </c>
      <c r="D85" s="365">
        <f t="shared" si="23"/>
        <v>0</v>
      </c>
      <c r="E85" s="366">
        <f t="shared" si="25"/>
        <v>0</v>
      </c>
      <c r="F85" s="367">
        <v>0</v>
      </c>
      <c r="G85" s="368">
        <v>0</v>
      </c>
      <c r="H85" s="369">
        <v>0</v>
      </c>
      <c r="I85" s="365">
        <f t="shared" si="31"/>
        <v>0</v>
      </c>
      <c r="J85" s="367">
        <v>0</v>
      </c>
      <c r="K85" s="368">
        <v>0</v>
      </c>
      <c r="L85" s="368">
        <v>0</v>
      </c>
      <c r="M85" s="370">
        <v>0</v>
      </c>
      <c r="N85" s="365">
        <f t="shared" si="36"/>
        <v>0</v>
      </c>
      <c r="O85" s="371">
        <v>0</v>
      </c>
      <c r="P85" s="369">
        <v>0</v>
      </c>
      <c r="Q85" s="372">
        <v>0</v>
      </c>
    </row>
    <row r="86" spans="1:17">
      <c r="A86" s="362"/>
      <c r="B86" s="373" t="s">
        <v>388</v>
      </c>
      <c r="C86" s="374" t="s">
        <v>389</v>
      </c>
      <c r="D86" s="365">
        <f t="shared" si="23"/>
        <v>0</v>
      </c>
      <c r="E86" s="366">
        <f t="shared" si="25"/>
        <v>0</v>
      </c>
      <c r="F86" s="367">
        <v>0</v>
      </c>
      <c r="G86" s="368">
        <v>0</v>
      </c>
      <c r="H86" s="369">
        <v>0</v>
      </c>
      <c r="I86" s="365">
        <f t="shared" si="31"/>
        <v>0</v>
      </c>
      <c r="J86" s="367">
        <v>0</v>
      </c>
      <c r="K86" s="368">
        <v>0</v>
      </c>
      <c r="L86" s="368">
        <v>0</v>
      </c>
      <c r="M86" s="370">
        <v>0</v>
      </c>
      <c r="N86" s="365">
        <f t="shared" si="36"/>
        <v>0</v>
      </c>
      <c r="O86" s="371">
        <v>0</v>
      </c>
      <c r="P86" s="369">
        <v>0</v>
      </c>
      <c r="Q86" s="372">
        <v>0</v>
      </c>
    </row>
    <row r="87" spans="1:17">
      <c r="A87" s="362"/>
      <c r="B87" s="375" t="s">
        <v>390</v>
      </c>
      <c r="C87" s="376" t="s">
        <v>391</v>
      </c>
      <c r="D87" s="221">
        <f t="shared" si="23"/>
        <v>9.1419999999999995</v>
      </c>
      <c r="E87" s="222">
        <f t="shared" si="25"/>
        <v>7.3369999999999997</v>
      </c>
      <c r="F87" s="367">
        <v>0</v>
      </c>
      <c r="G87" s="368">
        <v>0</v>
      </c>
      <c r="H87" s="369">
        <v>7.3369999999999997</v>
      </c>
      <c r="I87" s="221">
        <f t="shared" si="31"/>
        <v>1.8049999999999999</v>
      </c>
      <c r="J87" s="367">
        <v>0</v>
      </c>
      <c r="K87" s="368">
        <v>1.8049999999999999</v>
      </c>
      <c r="L87" s="368">
        <v>0</v>
      </c>
      <c r="M87" s="370">
        <v>0</v>
      </c>
      <c r="N87" s="365">
        <f t="shared" si="36"/>
        <v>0</v>
      </c>
      <c r="O87" s="266">
        <v>0</v>
      </c>
      <c r="P87" s="369">
        <v>0</v>
      </c>
      <c r="Q87" s="372">
        <v>0</v>
      </c>
    </row>
    <row r="88" spans="1:17">
      <c r="A88" s="362"/>
      <c r="B88" s="377" t="s">
        <v>392</v>
      </c>
      <c r="C88" s="378" t="s">
        <v>393</v>
      </c>
      <c r="D88" s="229">
        <f t="shared" si="23"/>
        <v>6.04</v>
      </c>
      <c r="E88" s="230">
        <f t="shared" si="25"/>
        <v>3.8</v>
      </c>
      <c r="F88" s="367">
        <v>3.8</v>
      </c>
      <c r="G88" s="368">
        <v>0</v>
      </c>
      <c r="H88" s="369">
        <v>0</v>
      </c>
      <c r="I88" s="229">
        <f t="shared" si="31"/>
        <v>2.2400000000000002</v>
      </c>
      <c r="J88" s="367">
        <v>0</v>
      </c>
      <c r="K88" s="368">
        <v>2.2400000000000002</v>
      </c>
      <c r="L88" s="368">
        <v>0</v>
      </c>
      <c r="M88" s="370">
        <v>0</v>
      </c>
      <c r="N88" s="379">
        <f t="shared" si="36"/>
        <v>0</v>
      </c>
      <c r="O88" s="380">
        <v>0</v>
      </c>
      <c r="P88" s="369">
        <v>0</v>
      </c>
      <c r="Q88" s="372">
        <v>0</v>
      </c>
    </row>
    <row r="89" spans="1:17">
      <c r="A89" s="362"/>
      <c r="B89" s="377" t="s">
        <v>394</v>
      </c>
      <c r="C89" s="228" t="s">
        <v>395</v>
      </c>
      <c r="D89" s="229">
        <f t="shared" si="23"/>
        <v>0</v>
      </c>
      <c r="E89" s="230">
        <f t="shared" si="25"/>
        <v>0</v>
      </c>
      <c r="F89" s="367">
        <v>0</v>
      </c>
      <c r="G89" s="368">
        <v>0</v>
      </c>
      <c r="H89" s="369">
        <v>0</v>
      </c>
      <c r="I89" s="229">
        <f t="shared" si="31"/>
        <v>0</v>
      </c>
      <c r="J89" s="367">
        <v>0</v>
      </c>
      <c r="K89" s="368">
        <v>0</v>
      </c>
      <c r="L89" s="368">
        <v>0</v>
      </c>
      <c r="M89" s="370">
        <v>0</v>
      </c>
      <c r="N89" s="379">
        <f t="shared" si="36"/>
        <v>0</v>
      </c>
      <c r="O89" s="380">
        <v>0</v>
      </c>
      <c r="P89" s="369">
        <v>0</v>
      </c>
      <c r="Q89" s="372">
        <v>0</v>
      </c>
    </row>
    <row r="90" spans="1:17">
      <c r="A90" s="362"/>
      <c r="B90" s="377" t="s">
        <v>396</v>
      </c>
      <c r="C90" s="228" t="s">
        <v>397</v>
      </c>
      <c r="D90" s="229">
        <f t="shared" si="23"/>
        <v>0</v>
      </c>
      <c r="E90" s="230">
        <f t="shared" si="25"/>
        <v>0</v>
      </c>
      <c r="F90" s="367">
        <v>0</v>
      </c>
      <c r="G90" s="368">
        <v>0</v>
      </c>
      <c r="H90" s="369">
        <v>0</v>
      </c>
      <c r="I90" s="229">
        <f t="shared" si="31"/>
        <v>0</v>
      </c>
      <c r="J90" s="367">
        <v>0</v>
      </c>
      <c r="K90" s="368">
        <v>0</v>
      </c>
      <c r="L90" s="368">
        <v>0</v>
      </c>
      <c r="M90" s="370">
        <v>0</v>
      </c>
      <c r="N90" s="379">
        <f t="shared" si="36"/>
        <v>0</v>
      </c>
      <c r="O90" s="380">
        <v>0</v>
      </c>
      <c r="P90" s="369">
        <v>0</v>
      </c>
      <c r="Q90" s="372">
        <v>0</v>
      </c>
    </row>
    <row r="91" spans="1:17" ht="15.75" thickBot="1">
      <c r="A91" s="362"/>
      <c r="B91" s="377" t="s">
        <v>398</v>
      </c>
      <c r="C91" s="228" t="s">
        <v>399</v>
      </c>
      <c r="D91" s="229">
        <f t="shared" si="23"/>
        <v>0</v>
      </c>
      <c r="E91" s="230">
        <f t="shared" ref="E91:E96" si="38">SUM(F91:H91)</f>
        <v>0</v>
      </c>
      <c r="F91" s="381">
        <v>0</v>
      </c>
      <c r="G91" s="382">
        <v>0</v>
      </c>
      <c r="H91" s="383">
        <v>0</v>
      </c>
      <c r="I91" s="229">
        <f t="shared" si="31"/>
        <v>0</v>
      </c>
      <c r="J91" s="381">
        <v>0</v>
      </c>
      <c r="K91" s="382">
        <v>0</v>
      </c>
      <c r="L91" s="382">
        <v>0</v>
      </c>
      <c r="M91" s="384">
        <v>0</v>
      </c>
      <c r="N91" s="229">
        <f t="shared" si="36"/>
        <v>0</v>
      </c>
      <c r="O91" s="380">
        <v>0</v>
      </c>
      <c r="P91" s="383">
        <v>0</v>
      </c>
      <c r="Q91" s="385">
        <v>0</v>
      </c>
    </row>
    <row r="92" spans="1:17" ht="16.5" thickTop="1" thickBot="1">
      <c r="A92" s="362"/>
      <c r="B92" s="244" t="s">
        <v>123</v>
      </c>
      <c r="C92" s="131" t="s">
        <v>400</v>
      </c>
      <c r="D92" s="386">
        <f>D93+D96+D99+D101+D107+D108+D114+D118+D121+D136+D137</f>
        <v>339.25429372407064</v>
      </c>
      <c r="E92" s="245">
        <f t="shared" si="38"/>
        <v>97.729039583036609</v>
      </c>
      <c r="F92" s="246">
        <f>F93+F96+F99+F101+F107+F108+F114+F118+F121+F136+F137</f>
        <v>5.3252303814456088</v>
      </c>
      <c r="G92" s="247">
        <f>G93+G96+G99+G101+G107+G108+G114+G118+G121+G136+G137</f>
        <v>11.94572043139971</v>
      </c>
      <c r="H92" s="248">
        <f>H93+H96+H99+H101+H107+H108+H114+H118+H121+H136+H137</f>
        <v>80.458088770191296</v>
      </c>
      <c r="I92" s="244">
        <f t="shared" si="31"/>
        <v>231.90134887742275</v>
      </c>
      <c r="J92" s="246">
        <f t="shared" ref="J92:Q92" si="39">J93+J96+J99+J101+J107+J108+J114+J118+J121+J136+J137</f>
        <v>143.63531523204966</v>
      </c>
      <c r="K92" s="247">
        <f t="shared" si="39"/>
        <v>78.950691940715842</v>
      </c>
      <c r="L92" s="247">
        <f t="shared" si="39"/>
        <v>9.3153417046572464</v>
      </c>
      <c r="M92" s="249">
        <f t="shared" si="39"/>
        <v>7.9834667494809493</v>
      </c>
      <c r="N92" s="244">
        <f t="shared" si="36"/>
        <v>0.74000647672221997</v>
      </c>
      <c r="O92" s="250">
        <f>O93+O96+O99+O101+O107+O108+O114+O118+O121+O136+O137</f>
        <v>0.74000647672221997</v>
      </c>
      <c r="P92" s="248">
        <f t="shared" si="39"/>
        <v>0</v>
      </c>
      <c r="Q92" s="244">
        <f t="shared" si="39"/>
        <v>0.90043203740815936</v>
      </c>
    </row>
    <row r="93" spans="1:17" ht="15.75" thickTop="1">
      <c r="B93" s="139" t="s">
        <v>125</v>
      </c>
      <c r="C93" s="387" t="s">
        <v>290</v>
      </c>
      <c r="D93" s="388">
        <f>D94+D95</f>
        <v>8.492700000000001</v>
      </c>
      <c r="E93" s="389">
        <f t="shared" si="38"/>
        <v>2.4464934705938153</v>
      </c>
      <c r="F93" s="390">
        <f>F94+F95</f>
        <v>0.13330880374144047</v>
      </c>
      <c r="G93" s="391">
        <f>G94+G95</f>
        <v>0.29904240501746726</v>
      </c>
      <c r="H93" s="392">
        <f>H94+H95</f>
        <v>2.0141422618349076</v>
      </c>
      <c r="I93" s="393">
        <f t="shared" si="31"/>
        <v>5.8052871313491394</v>
      </c>
      <c r="J93" s="390">
        <f t="shared" ref="J93:Q93" si="40">J94+J95</f>
        <v>3.5956851961419343</v>
      </c>
      <c r="K93" s="391">
        <f t="shared" si="40"/>
        <v>1.9764069426642721</v>
      </c>
      <c r="L93" s="391">
        <f t="shared" si="40"/>
        <v>0.23319499254293288</v>
      </c>
      <c r="M93" s="394">
        <f t="shared" si="40"/>
        <v>0.19985358864304409</v>
      </c>
      <c r="N93" s="393">
        <f t="shared" si="36"/>
        <v>1.8524903357510229E-2</v>
      </c>
      <c r="O93" s="395">
        <f>O94+O95</f>
        <v>1.8524903357510229E-2</v>
      </c>
      <c r="P93" s="392">
        <f t="shared" si="40"/>
        <v>0</v>
      </c>
      <c r="Q93" s="393">
        <f t="shared" si="40"/>
        <v>2.2540906056493344E-2</v>
      </c>
    </row>
    <row r="94" spans="1:17" ht="25.5">
      <c r="B94" s="167" t="s">
        <v>401</v>
      </c>
      <c r="C94" s="168" t="s">
        <v>257</v>
      </c>
      <c r="D94" s="396">
        <v>8.492700000000001</v>
      </c>
      <c r="E94" s="222">
        <f t="shared" si="38"/>
        <v>2.4464934705938153</v>
      </c>
      <c r="F94" s="223">
        <f>IFERROR($D$94*F146/100, 0)</f>
        <v>0.13330880374144047</v>
      </c>
      <c r="G94" s="224">
        <f>IFERROR($D$94*G146/100, 0)</f>
        <v>0.29904240501746726</v>
      </c>
      <c r="H94" s="225">
        <f>IFERROR($D$94*H146/100, 0)</f>
        <v>2.0141422618349076</v>
      </c>
      <c r="I94" s="221">
        <f t="shared" si="31"/>
        <v>5.8052871313491394</v>
      </c>
      <c r="J94" s="223">
        <f t="shared" ref="J94:Q94" si="41">IFERROR($D$94*J146/100, 0)</f>
        <v>3.5956851961419343</v>
      </c>
      <c r="K94" s="224">
        <f t="shared" si="41"/>
        <v>1.9764069426642721</v>
      </c>
      <c r="L94" s="224">
        <f t="shared" si="41"/>
        <v>0.23319499254293288</v>
      </c>
      <c r="M94" s="226">
        <f t="shared" si="41"/>
        <v>0.19985358864304409</v>
      </c>
      <c r="N94" s="221">
        <f t="shared" si="36"/>
        <v>1.8524903357510229E-2</v>
      </c>
      <c r="O94" s="227">
        <f>IFERROR($D$94*O146/100, 0)</f>
        <v>1.8524903357510229E-2</v>
      </c>
      <c r="P94" s="225">
        <f t="shared" si="41"/>
        <v>0</v>
      </c>
      <c r="Q94" s="221">
        <f t="shared" si="41"/>
        <v>2.2540906056493344E-2</v>
      </c>
    </row>
    <row r="95" spans="1:17" ht="15.75" thickBot="1">
      <c r="B95" s="167" t="s">
        <v>402</v>
      </c>
      <c r="C95" s="177" t="s">
        <v>293</v>
      </c>
      <c r="D95" s="396">
        <v>0</v>
      </c>
      <c r="E95" s="222">
        <f t="shared" si="38"/>
        <v>0</v>
      </c>
      <c r="F95" s="223">
        <f>IFERROR($D$95*F147/100, 0)</f>
        <v>0</v>
      </c>
      <c r="G95" s="224">
        <f>IFERROR($D$95*G147/100, 0)</f>
        <v>0</v>
      </c>
      <c r="H95" s="225">
        <f>IFERROR($D$95*H147/100, 0)</f>
        <v>0</v>
      </c>
      <c r="I95" s="221">
        <f t="shared" si="31"/>
        <v>0</v>
      </c>
      <c r="J95" s="223">
        <f t="shared" ref="J95:Q95" si="42">IFERROR($D$95*J147/100, 0)</f>
        <v>0</v>
      </c>
      <c r="K95" s="224">
        <f t="shared" si="42"/>
        <v>0</v>
      </c>
      <c r="L95" s="224">
        <f t="shared" si="42"/>
        <v>0</v>
      </c>
      <c r="M95" s="226">
        <f t="shared" si="42"/>
        <v>0</v>
      </c>
      <c r="N95" s="221">
        <f t="shared" si="36"/>
        <v>0</v>
      </c>
      <c r="O95" s="227">
        <f>IFERROR($D$95*O147/100, 0)</f>
        <v>0</v>
      </c>
      <c r="P95" s="225">
        <f t="shared" si="42"/>
        <v>0</v>
      </c>
      <c r="Q95" s="221">
        <f t="shared" si="42"/>
        <v>0</v>
      </c>
    </row>
    <row r="96" spans="1:17">
      <c r="B96" s="293" t="s">
        <v>127</v>
      </c>
      <c r="C96" s="256" t="s">
        <v>300</v>
      </c>
      <c r="D96" s="397">
        <f>D97+D98</f>
        <v>6.2805900000000001</v>
      </c>
      <c r="E96" s="151">
        <f t="shared" si="38"/>
        <v>1.8092505830274013</v>
      </c>
      <c r="F96" s="152">
        <f>F97+F98</f>
        <v>9.8585601715644428E-2</v>
      </c>
      <c r="G96" s="153">
        <f>G97+G98</f>
        <v>0.22115025121912399</v>
      </c>
      <c r="H96" s="154">
        <f>H97+H98</f>
        <v>1.4895147300926328</v>
      </c>
      <c r="I96" s="150">
        <f t="shared" si="31"/>
        <v>4.2931727606391483</v>
      </c>
      <c r="J96" s="152">
        <f t="shared" ref="J96:Q96" si="43">J97+J98</f>
        <v>2.6591101164573185</v>
      </c>
      <c r="K96" s="153">
        <f t="shared" si="43"/>
        <v>1.4616084025136646</v>
      </c>
      <c r="L96" s="153">
        <f t="shared" si="43"/>
        <v>0.17245424166816428</v>
      </c>
      <c r="M96" s="155">
        <f t="shared" si="43"/>
        <v>0.14779733774837403</v>
      </c>
      <c r="N96" s="150">
        <f t="shared" si="36"/>
        <v>1.3699685939470976E-2</v>
      </c>
      <c r="O96" s="156">
        <f>O97+O98</f>
        <v>1.3699685939470976E-2</v>
      </c>
      <c r="P96" s="154">
        <f t="shared" si="43"/>
        <v>0</v>
      </c>
      <c r="Q96" s="150">
        <f t="shared" si="43"/>
        <v>1.6669632645607585E-2</v>
      </c>
    </row>
    <row r="97" spans="2:17" ht="25.5">
      <c r="B97" s="176" t="s">
        <v>129</v>
      </c>
      <c r="C97" s="168" t="s">
        <v>302</v>
      </c>
      <c r="D97" s="396">
        <v>0</v>
      </c>
      <c r="E97" s="222">
        <f t="shared" si="25"/>
        <v>0</v>
      </c>
      <c r="F97" s="223">
        <f>IFERROR($D$97*F149/100, 0)</f>
        <v>0</v>
      </c>
      <c r="G97" s="224">
        <f>IFERROR($D$97*G149/100, 0)</f>
        <v>0</v>
      </c>
      <c r="H97" s="225">
        <f>IFERROR($D$97*H149/100, 0)</f>
        <v>0</v>
      </c>
      <c r="I97" s="221">
        <f t="shared" si="31"/>
        <v>0</v>
      </c>
      <c r="J97" s="223">
        <f t="shared" ref="J97:Q97" si="44">IFERROR($D$97*J149/100, 0)</f>
        <v>0</v>
      </c>
      <c r="K97" s="224">
        <f t="shared" si="44"/>
        <v>0</v>
      </c>
      <c r="L97" s="224">
        <f t="shared" si="44"/>
        <v>0</v>
      </c>
      <c r="M97" s="226">
        <f t="shared" si="44"/>
        <v>0</v>
      </c>
      <c r="N97" s="221">
        <f t="shared" si="36"/>
        <v>0</v>
      </c>
      <c r="O97" s="227">
        <f>IFERROR($D$97*O149/100, 0)</f>
        <v>0</v>
      </c>
      <c r="P97" s="225">
        <f t="shared" si="44"/>
        <v>0</v>
      </c>
      <c r="Q97" s="221">
        <f t="shared" si="44"/>
        <v>0</v>
      </c>
    </row>
    <row r="98" spans="2:17" ht="15.75" thickBot="1">
      <c r="B98" s="176" t="s">
        <v>131</v>
      </c>
      <c r="C98" s="168" t="s">
        <v>304</v>
      </c>
      <c r="D98" s="396">
        <v>6.2805900000000001</v>
      </c>
      <c r="E98" s="222">
        <f t="shared" si="25"/>
        <v>1.8092505830274013</v>
      </c>
      <c r="F98" s="223">
        <f>IFERROR($D$98*F150/100, 0)</f>
        <v>9.8585601715644428E-2</v>
      </c>
      <c r="G98" s="224">
        <f>IFERROR($D$98*G150/100, 0)</f>
        <v>0.22115025121912399</v>
      </c>
      <c r="H98" s="225">
        <f>IFERROR($D$98*H150/100, 0)</f>
        <v>1.4895147300926328</v>
      </c>
      <c r="I98" s="221">
        <f t="shared" si="31"/>
        <v>4.2931727606391483</v>
      </c>
      <c r="J98" s="223">
        <f t="shared" ref="J98:Q98" si="45">IFERROR($D$98*J150/100, 0)</f>
        <v>2.6591101164573185</v>
      </c>
      <c r="K98" s="224">
        <f t="shared" si="45"/>
        <v>1.4616084025136646</v>
      </c>
      <c r="L98" s="224">
        <f t="shared" si="45"/>
        <v>0.17245424166816428</v>
      </c>
      <c r="M98" s="226">
        <f t="shared" si="45"/>
        <v>0.14779733774837403</v>
      </c>
      <c r="N98" s="221">
        <f t="shared" si="36"/>
        <v>1.3699685939470976E-2</v>
      </c>
      <c r="O98" s="227">
        <f>IFERROR($D$98*O150/100, 0)</f>
        <v>1.3699685939470976E-2</v>
      </c>
      <c r="P98" s="225">
        <f t="shared" si="45"/>
        <v>0</v>
      </c>
      <c r="Q98" s="221">
        <f t="shared" si="45"/>
        <v>1.6669632645607585E-2</v>
      </c>
    </row>
    <row r="99" spans="2:17">
      <c r="B99" s="293" t="s">
        <v>135</v>
      </c>
      <c r="C99" s="256" t="s">
        <v>306</v>
      </c>
      <c r="D99" s="397">
        <f>D100</f>
        <v>0</v>
      </c>
      <c r="E99" s="151">
        <f t="shared" si="25"/>
        <v>0</v>
      </c>
      <c r="F99" s="152">
        <f>F100</f>
        <v>0</v>
      </c>
      <c r="G99" s="153">
        <f>G100</f>
        <v>0</v>
      </c>
      <c r="H99" s="154">
        <f>H100</f>
        <v>0</v>
      </c>
      <c r="I99" s="150">
        <f t="shared" si="31"/>
        <v>0</v>
      </c>
      <c r="J99" s="152">
        <f t="shared" ref="J99:Q99" si="46">J100</f>
        <v>0</v>
      </c>
      <c r="K99" s="153">
        <f t="shared" si="46"/>
        <v>0</v>
      </c>
      <c r="L99" s="153">
        <f t="shared" si="46"/>
        <v>0</v>
      </c>
      <c r="M99" s="155">
        <f t="shared" si="46"/>
        <v>0</v>
      </c>
      <c r="N99" s="150">
        <f t="shared" si="36"/>
        <v>0</v>
      </c>
      <c r="O99" s="156">
        <f>O100</f>
        <v>0</v>
      </c>
      <c r="P99" s="154">
        <f t="shared" si="46"/>
        <v>0</v>
      </c>
      <c r="Q99" s="150">
        <f t="shared" si="46"/>
        <v>0</v>
      </c>
    </row>
    <row r="100" spans="2:17" ht="15.75" thickBot="1">
      <c r="B100" s="176" t="s">
        <v>403</v>
      </c>
      <c r="C100" s="168" t="s">
        <v>308</v>
      </c>
      <c r="D100" s="396">
        <v>0</v>
      </c>
      <c r="E100" s="222">
        <f>IFERROR($D$100*E152/100, 0)</f>
        <v>0</v>
      </c>
      <c r="F100" s="223">
        <f>IFERROR($D$100*F152/100, 0)</f>
        <v>0</v>
      </c>
      <c r="G100" s="224">
        <f>IFERROR($D$100*G152/100, 0)</f>
        <v>0</v>
      </c>
      <c r="H100" s="225">
        <f>IFERROR($D$100*H152/100, 0)</f>
        <v>0</v>
      </c>
      <c r="I100" s="221">
        <f t="shared" si="31"/>
        <v>0</v>
      </c>
      <c r="J100" s="223">
        <f t="shared" ref="J100:Q100" si="47">IFERROR($D$100*J152/100, 0)</f>
        <v>0</v>
      </c>
      <c r="K100" s="224">
        <f t="shared" si="47"/>
        <v>0</v>
      </c>
      <c r="L100" s="224">
        <f t="shared" si="47"/>
        <v>0</v>
      </c>
      <c r="M100" s="226">
        <f t="shared" si="47"/>
        <v>0</v>
      </c>
      <c r="N100" s="221">
        <f t="shared" si="36"/>
        <v>0</v>
      </c>
      <c r="O100" s="227">
        <f>IFERROR($D$100*O152/100, 0)</f>
        <v>0</v>
      </c>
      <c r="P100" s="225">
        <f t="shared" si="47"/>
        <v>0</v>
      </c>
      <c r="Q100" s="221">
        <f t="shared" si="47"/>
        <v>0</v>
      </c>
    </row>
    <row r="101" spans="2:17">
      <c r="B101" s="293" t="s">
        <v>404</v>
      </c>
      <c r="C101" s="256" t="s">
        <v>310</v>
      </c>
      <c r="D101" s="397">
        <f>SUM(D102:D106)</f>
        <v>40.486320000000006</v>
      </c>
      <c r="E101" s="151">
        <f>SUM(F101:H101)</f>
        <v>11.662900788721114</v>
      </c>
      <c r="F101" s="152">
        <f>SUM(F102:F106)</f>
        <v>0.6355084822368805</v>
      </c>
      <c r="G101" s="153">
        <f t="shared" ref="G101:Q101" si="48">SUM(G102:G106)</f>
        <v>1.4255921559818177</v>
      </c>
      <c r="H101" s="154">
        <f t="shared" si="48"/>
        <v>9.6018001505024149</v>
      </c>
      <c r="I101" s="150">
        <f t="shared" si="31"/>
        <v>27.67491051040108</v>
      </c>
      <c r="J101" s="152">
        <f t="shared" si="48"/>
        <v>17.14131683331156</v>
      </c>
      <c r="K101" s="153">
        <f t="shared" si="48"/>
        <v>9.4219086899251572</v>
      </c>
      <c r="L101" s="153">
        <f t="shared" si="48"/>
        <v>1.1116849871643639</v>
      </c>
      <c r="M101" s="155">
        <f t="shared" si="48"/>
        <v>0.95274015836549597</v>
      </c>
      <c r="N101" s="150">
        <f t="shared" si="36"/>
        <v>8.8311746005538094E-2</v>
      </c>
      <c r="O101" s="156">
        <f>SUM(O102:O106)</f>
        <v>8.8311746005538094E-2</v>
      </c>
      <c r="P101" s="154">
        <f t="shared" si="48"/>
        <v>0</v>
      </c>
      <c r="Q101" s="150">
        <f t="shared" si="48"/>
        <v>0.10745679650677965</v>
      </c>
    </row>
    <row r="102" spans="2:17">
      <c r="B102" s="176" t="s">
        <v>405</v>
      </c>
      <c r="C102" s="168" t="s">
        <v>263</v>
      </c>
      <c r="D102" s="396">
        <v>37.887320000000003</v>
      </c>
      <c r="E102" s="222">
        <f>IFERROR($D$102*E154/100, 0)</f>
        <v>10.914206435915371</v>
      </c>
      <c r="F102" s="223">
        <f>IFERROR($D$102*F154/100, 0)</f>
        <v>0.59471231836390681</v>
      </c>
      <c r="G102" s="224">
        <f>IFERROR($D$102*G154/100, 0)</f>
        <v>1.334076947551001</v>
      </c>
      <c r="H102" s="225">
        <f>IFERROR($D$102*H154/100, 0)</f>
        <v>8.9854171700004635</v>
      </c>
      <c r="I102" s="221">
        <f t="shared" si="31"/>
        <v>25.898332831408958</v>
      </c>
      <c r="J102" s="223">
        <f t="shared" ref="J102:Q102" si="49">IFERROR($D$102*J154/100, 0)</f>
        <v>16.040938175785346</v>
      </c>
      <c r="K102" s="224">
        <f t="shared" si="49"/>
        <v>8.8170737559248451</v>
      </c>
      <c r="L102" s="224">
        <f t="shared" si="49"/>
        <v>1.0403208996987661</v>
      </c>
      <c r="M102" s="226">
        <f t="shared" si="49"/>
        <v>0.89157945836628827</v>
      </c>
      <c r="N102" s="221">
        <f t="shared" si="36"/>
        <v>8.2642615596343255E-2</v>
      </c>
      <c r="O102" s="227">
        <f>IFERROR($D$102*O154/100, 0)</f>
        <v>8.2642615596343255E-2</v>
      </c>
      <c r="P102" s="225">
        <f t="shared" si="49"/>
        <v>0</v>
      </c>
      <c r="Q102" s="221">
        <f t="shared" si="49"/>
        <v>0.10055865871304784</v>
      </c>
    </row>
    <row r="103" spans="2:17">
      <c r="B103" s="176" t="s">
        <v>406</v>
      </c>
      <c r="C103" s="168" t="s">
        <v>267</v>
      </c>
      <c r="D103" s="396">
        <v>0.53300000000000003</v>
      </c>
      <c r="E103" s="222">
        <f>IFERROR($D$103*E155/100, 0)</f>
        <v>0.15354139670852657</v>
      </c>
      <c r="F103" s="223">
        <f>IFERROR($D$103*F155/100, 0)</f>
        <v>8.3664314522104571E-3</v>
      </c>
      <c r="G103" s="224">
        <f>IFERROR($D$103*G155/100, 0)</f>
        <v>1.8767836126827749E-2</v>
      </c>
      <c r="H103" s="225">
        <f>IFERROR($D$103*H155/100, 0)</f>
        <v>0.12640712912948834</v>
      </c>
      <c r="I103" s="221">
        <f t="shared" si="31"/>
        <v>0.36433855440661872</v>
      </c>
      <c r="J103" s="223">
        <f t="shared" ref="J103:Q103" si="50">IFERROR($D$103*J155/100, 0)</f>
        <v>0.22566441880010488</v>
      </c>
      <c r="K103" s="224">
        <f t="shared" si="50"/>
        <v>0.12403886872726659</v>
      </c>
      <c r="L103" s="224">
        <f t="shared" si="50"/>
        <v>1.4635266879247259E-2</v>
      </c>
      <c r="M103" s="226">
        <f t="shared" si="50"/>
        <v>1.2542767641238062E-2</v>
      </c>
      <c r="N103" s="221">
        <f t="shared" si="36"/>
        <v>1.1626188949984048E-3</v>
      </c>
      <c r="O103" s="227">
        <f>IFERROR($D$103*O155/100, 0)</f>
        <v>1.1626188949984048E-3</v>
      </c>
      <c r="P103" s="225">
        <f t="shared" si="50"/>
        <v>0</v>
      </c>
      <c r="Q103" s="221">
        <f t="shared" si="50"/>
        <v>1.414662348618337E-3</v>
      </c>
    </row>
    <row r="104" spans="2:17">
      <c r="B104" s="176" t="s">
        <v>407</v>
      </c>
      <c r="C104" s="268" t="s">
        <v>314</v>
      </c>
      <c r="D104" s="396">
        <v>0</v>
      </c>
      <c r="E104" s="222">
        <f>IFERROR($D$104*E156/100, 0)</f>
        <v>0</v>
      </c>
      <c r="F104" s="223">
        <f>IFERROR($D$104*F156/100, 0)</f>
        <v>0</v>
      </c>
      <c r="G104" s="224">
        <f>IFERROR($D$104*G156/100, 0)</f>
        <v>0</v>
      </c>
      <c r="H104" s="225">
        <f>IFERROR($D$104*H156/100, 0)</f>
        <v>0</v>
      </c>
      <c r="I104" s="221">
        <f t="shared" si="31"/>
        <v>0</v>
      </c>
      <c r="J104" s="223">
        <f t="shared" ref="J104:Q104" si="51">IFERROR($D$104*J156/100, 0)</f>
        <v>0</v>
      </c>
      <c r="K104" s="224">
        <f t="shared" si="51"/>
        <v>0</v>
      </c>
      <c r="L104" s="224">
        <f t="shared" si="51"/>
        <v>0</v>
      </c>
      <c r="M104" s="226">
        <f t="shared" si="51"/>
        <v>0</v>
      </c>
      <c r="N104" s="221">
        <f t="shared" si="36"/>
        <v>0</v>
      </c>
      <c r="O104" s="227">
        <f>IFERROR($D$104*O156/100, 0)</f>
        <v>0</v>
      </c>
      <c r="P104" s="225">
        <f t="shared" si="51"/>
        <v>0</v>
      </c>
      <c r="Q104" s="221">
        <f t="shared" si="51"/>
        <v>0</v>
      </c>
    </row>
    <row r="105" spans="2:17">
      <c r="B105" s="176" t="s">
        <v>408</v>
      </c>
      <c r="C105" s="269" t="s">
        <v>265</v>
      </c>
      <c r="D105" s="396">
        <v>0</v>
      </c>
      <c r="E105" s="222">
        <f>IFERROR($D$105*E157/100, 0)</f>
        <v>0</v>
      </c>
      <c r="F105" s="223">
        <f>IFERROR($D$105*F157/100, 0)</f>
        <v>0</v>
      </c>
      <c r="G105" s="224">
        <f>IFERROR($D$105*G157/100, 0)</f>
        <v>0</v>
      </c>
      <c r="H105" s="225">
        <f>IFERROR($D$105*H157/100, 0)</f>
        <v>0</v>
      </c>
      <c r="I105" s="221">
        <f t="shared" si="31"/>
        <v>0</v>
      </c>
      <c r="J105" s="223">
        <f t="shared" ref="J105:Q105" si="52">IFERROR($D$105*J157/100, 0)</f>
        <v>0</v>
      </c>
      <c r="K105" s="224">
        <f t="shared" si="52"/>
        <v>0</v>
      </c>
      <c r="L105" s="224">
        <f t="shared" si="52"/>
        <v>0</v>
      </c>
      <c r="M105" s="226">
        <f t="shared" si="52"/>
        <v>0</v>
      </c>
      <c r="N105" s="221">
        <f t="shared" si="36"/>
        <v>0</v>
      </c>
      <c r="O105" s="227">
        <f>IFERROR($D$105*O157/100, 0)</f>
        <v>0</v>
      </c>
      <c r="P105" s="225">
        <f t="shared" si="52"/>
        <v>0</v>
      </c>
      <c r="Q105" s="221">
        <f t="shared" si="52"/>
        <v>0</v>
      </c>
    </row>
    <row r="106" spans="2:17" ht="27" thickBot="1">
      <c r="B106" s="176" t="s">
        <v>409</v>
      </c>
      <c r="C106" s="269" t="s">
        <v>317</v>
      </c>
      <c r="D106" s="396">
        <v>2.0659999999999998</v>
      </c>
      <c r="E106" s="222">
        <f>IFERROR($D$106*E158/100, 0)</f>
        <v>0.59515295609721552</v>
      </c>
      <c r="F106" s="223">
        <f>IFERROR($D$106*F158/100, 0)</f>
        <v>3.2429732420763233E-2</v>
      </c>
      <c r="G106" s="224">
        <f>IFERROR($D$106*G158/100, 0)</f>
        <v>7.2747372303988977E-2</v>
      </c>
      <c r="H106" s="225">
        <f>IFERROR($D$106*H158/100, 0)</f>
        <v>0.48997585137246324</v>
      </c>
      <c r="I106" s="221">
        <f t="shared" si="31"/>
        <v>1.412239124585505</v>
      </c>
      <c r="J106" s="223">
        <f t="shared" ref="J106:Q106" si="53">IFERROR($D$106*J158/100, 0)</f>
        <v>0.87471423872610998</v>
      </c>
      <c r="K106" s="224">
        <f t="shared" si="53"/>
        <v>0.48079606527304458</v>
      </c>
      <c r="L106" s="224">
        <f t="shared" si="53"/>
        <v>5.6728820586350537E-2</v>
      </c>
      <c r="M106" s="226">
        <f t="shared" si="53"/>
        <v>4.861793235796967E-2</v>
      </c>
      <c r="N106" s="221">
        <f t="shared" si="36"/>
        <v>4.5065115141964427E-3</v>
      </c>
      <c r="O106" s="227">
        <f>IFERROR($D$106*O158/100, 0)</f>
        <v>4.5065115141964427E-3</v>
      </c>
      <c r="P106" s="225">
        <f t="shared" si="53"/>
        <v>0</v>
      </c>
      <c r="Q106" s="221">
        <f t="shared" si="53"/>
        <v>5.4834754451134789E-3</v>
      </c>
    </row>
    <row r="107" spans="2:17" ht="15.75" thickBot="1">
      <c r="B107" s="293" t="s">
        <v>410</v>
      </c>
      <c r="C107" s="256" t="s">
        <v>319</v>
      </c>
      <c r="D107" s="398">
        <v>15.377862570070612</v>
      </c>
      <c r="E107" s="151">
        <f>IFERROR($D$107*E159/100, 0)</f>
        <v>4.4299033722334213</v>
      </c>
      <c r="F107" s="152">
        <f>IFERROR($D$107*F159/100, 0)</f>
        <v>0.24138430220264298</v>
      </c>
      <c r="G107" s="153">
        <f>IFERROR($D$107*G159/100, 0)</f>
        <v>0.54148068423257678</v>
      </c>
      <c r="H107" s="154">
        <f>IFERROR($D$107*H159/100, 0)</f>
        <v>3.6470383857982012</v>
      </c>
      <c r="I107" s="150">
        <f t="shared" si="31"/>
        <v>10.511722736666373</v>
      </c>
      <c r="J107" s="152">
        <f t="shared" ref="J107:Q107" si="54">IFERROR($D$107*J159/100, 0)</f>
        <v>6.5107625126883146</v>
      </c>
      <c r="K107" s="153">
        <f t="shared" si="54"/>
        <v>3.5787104627297088</v>
      </c>
      <c r="L107" s="153">
        <f t="shared" si="54"/>
        <v>0.42224976124835001</v>
      </c>
      <c r="M107" s="155">
        <f t="shared" si="54"/>
        <v>0.36187796817127138</v>
      </c>
      <c r="N107" s="150">
        <f t="shared" si="36"/>
        <v>3.354332755844807E-2</v>
      </c>
      <c r="O107" s="156">
        <f>IFERROR($D$107*O159/100, 0)</f>
        <v>3.354332755844807E-2</v>
      </c>
      <c r="P107" s="154">
        <f t="shared" si="54"/>
        <v>0</v>
      </c>
      <c r="Q107" s="150">
        <f t="shared" si="54"/>
        <v>4.0815165441099636E-2</v>
      </c>
    </row>
    <row r="108" spans="2:17">
      <c r="B108" s="293" t="s">
        <v>411</v>
      </c>
      <c r="C108" s="256" t="s">
        <v>321</v>
      </c>
      <c r="D108" s="397">
        <f>SUM(D109:D113)</f>
        <v>197.78695115400001</v>
      </c>
      <c r="E108" s="151">
        <f t="shared" ref="E108:E143" si="55">SUM(F108:H108)</f>
        <v>56.976519194946114</v>
      </c>
      <c r="F108" s="152">
        <f>SUM(F109:F113)</f>
        <v>3.1046359642995105</v>
      </c>
      <c r="G108" s="153">
        <f>SUM(G109:G113)</f>
        <v>6.9644147979046096</v>
      </c>
      <c r="H108" s="154">
        <f>SUM(H109:H113)</f>
        <v>46.907468432741993</v>
      </c>
      <c r="I108" s="150">
        <f t="shared" si="31"/>
        <v>135.19964702427933</v>
      </c>
      <c r="J108" s="152">
        <f t="shared" ref="J108:Q108" si="56">SUM(J109:J113)</f>
        <v>83.740107651805161</v>
      </c>
      <c r="K108" s="153">
        <f t="shared" si="56"/>
        <v>46.028648536880482</v>
      </c>
      <c r="L108" s="153">
        <f t="shared" si="56"/>
        <v>5.4308908355936811</v>
      </c>
      <c r="M108" s="155">
        <f t="shared" si="56"/>
        <v>4.6544010709071753</v>
      </c>
      <c r="N108" s="150">
        <f t="shared" si="36"/>
        <v>0.43142747954177663</v>
      </c>
      <c r="O108" s="156">
        <f>SUM(O109:O113)</f>
        <v>0.43142747954177663</v>
      </c>
      <c r="P108" s="154">
        <f t="shared" si="56"/>
        <v>0</v>
      </c>
      <c r="Q108" s="150">
        <f t="shared" si="56"/>
        <v>0.52495638432566227</v>
      </c>
    </row>
    <row r="109" spans="2:17">
      <c r="B109" s="278" t="s">
        <v>412</v>
      </c>
      <c r="C109" s="279" t="s">
        <v>323</v>
      </c>
      <c r="D109" s="396">
        <v>193.71119000000002</v>
      </c>
      <c r="E109" s="222">
        <f t="shared" si="55"/>
        <v>55.802414016267846</v>
      </c>
      <c r="F109" s="223">
        <f>IFERROR($D$109*F161/100, 0)</f>
        <v>3.0406592732853959</v>
      </c>
      <c r="G109" s="224">
        <f>IFERROR($D$109*G161/100, 0)</f>
        <v>6.8209003186731607</v>
      </c>
      <c r="H109" s="225">
        <f>IFERROR($D$109*H161/100, 0)</f>
        <v>45.940854424309293</v>
      </c>
      <c r="I109" s="221">
        <f t="shared" si="31"/>
        <v>132.41361151404476</v>
      </c>
      <c r="J109" s="223">
        <f t="shared" ref="J109:Q109" si="57">IFERROR($D$109*J161/100, 0)</f>
        <v>82.014489880725506</v>
      </c>
      <c r="K109" s="224">
        <f t="shared" si="57"/>
        <v>45.080144216533952</v>
      </c>
      <c r="L109" s="224">
        <f t="shared" si="57"/>
        <v>5.3189774167853159</v>
      </c>
      <c r="M109" s="226">
        <f t="shared" si="57"/>
        <v>4.5584886410463756</v>
      </c>
      <c r="N109" s="221">
        <f t="shared" si="36"/>
        <v>0.42253712883044287</v>
      </c>
      <c r="O109" s="227">
        <f>IFERROR($D$109*O161/100, 0)</f>
        <v>0.42253712883044287</v>
      </c>
      <c r="P109" s="225">
        <f t="shared" si="57"/>
        <v>0</v>
      </c>
      <c r="Q109" s="221">
        <f t="shared" si="57"/>
        <v>0.51413869981060589</v>
      </c>
    </row>
    <row r="110" spans="2:17">
      <c r="B110" s="278" t="s">
        <v>413</v>
      </c>
      <c r="C110" s="279" t="s">
        <v>325</v>
      </c>
      <c r="D110" s="396">
        <v>4.0757611540000003</v>
      </c>
      <c r="E110" s="222">
        <f t="shared" si="55"/>
        <v>1.1741051786782664</v>
      </c>
      <c r="F110" s="223">
        <f>IFERROR($D$110*F162/100, 0)</f>
        <v>6.3976691014114809E-2</v>
      </c>
      <c r="G110" s="224">
        <f>IFERROR($D$110*G162/100, 0)</f>
        <v>0.14351447923144905</v>
      </c>
      <c r="H110" s="225">
        <f>IFERROR($D$110*H162/100, 0)</f>
        <v>0.96661400843270262</v>
      </c>
      <c r="I110" s="221">
        <f t="shared" si="31"/>
        <v>2.786035510234544</v>
      </c>
      <c r="J110" s="223">
        <f t="shared" ref="J110:Q110" si="58">IFERROR($D$110*J162/100, 0)</f>
        <v>1.7256177710796523</v>
      </c>
      <c r="K110" s="224">
        <f t="shared" si="58"/>
        <v>0.94850432034652643</v>
      </c>
      <c r="L110" s="224">
        <f t="shared" si="58"/>
        <v>0.11191341880836546</v>
      </c>
      <c r="M110" s="226">
        <f t="shared" si="58"/>
        <v>9.5912429860799814E-2</v>
      </c>
      <c r="N110" s="221">
        <f t="shared" si="36"/>
        <v>8.8903507113337766E-3</v>
      </c>
      <c r="O110" s="227">
        <f>IFERROR($D$110*O162/100, 0)</f>
        <v>8.8903507113337766E-3</v>
      </c>
      <c r="P110" s="225">
        <f t="shared" si="58"/>
        <v>0</v>
      </c>
      <c r="Q110" s="221">
        <f t="shared" si="58"/>
        <v>1.0817684515056332E-2</v>
      </c>
    </row>
    <row r="111" spans="2:17">
      <c r="B111" s="278" t="s">
        <v>414</v>
      </c>
      <c r="C111" s="279" t="s">
        <v>327</v>
      </c>
      <c r="D111" s="396">
        <v>0</v>
      </c>
      <c r="E111" s="222">
        <f t="shared" si="55"/>
        <v>0</v>
      </c>
      <c r="F111" s="223">
        <f>IFERROR($D111*F163/100, 0)</f>
        <v>0</v>
      </c>
      <c r="G111" s="224">
        <f>IFERROR($D111*G163/100, 0)</f>
        <v>0</v>
      </c>
      <c r="H111" s="225">
        <f>IFERROR($D111*H163/100, 0)</f>
        <v>0</v>
      </c>
      <c r="I111" s="221">
        <f t="shared" si="31"/>
        <v>0</v>
      </c>
      <c r="J111" s="223">
        <f>IFERROR($D111*J163/100, 0)</f>
        <v>0</v>
      </c>
      <c r="K111" s="224">
        <f>IFERROR($D111*K163/100, 0)</f>
        <v>0</v>
      </c>
      <c r="L111" s="224">
        <f>IFERROR($D111*L163/100, 0)</f>
        <v>0</v>
      </c>
      <c r="M111" s="226">
        <f>IFERROR($D111*M163/100, 0)</f>
        <v>0</v>
      </c>
      <c r="N111" s="221">
        <f t="shared" si="36"/>
        <v>0</v>
      </c>
      <c r="O111" s="227">
        <f>IFERROR($D111*O163/100, 0)</f>
        <v>0</v>
      </c>
      <c r="P111" s="225">
        <f>IFERROR($D111*P163/100, 0)</f>
        <v>0</v>
      </c>
      <c r="Q111" s="221">
        <f>IFERROR($D111*Q163/100, 0)</f>
        <v>0</v>
      </c>
    </row>
    <row r="112" spans="2:17">
      <c r="B112" s="278" t="s">
        <v>415</v>
      </c>
      <c r="C112" s="288" t="s">
        <v>329</v>
      </c>
      <c r="D112" s="399">
        <v>0</v>
      </c>
      <c r="E112" s="230">
        <f t="shared" ref="E112:E113" si="59">SUM(F112:H112)</f>
        <v>0</v>
      </c>
      <c r="F112" s="231">
        <f t="shared" ref="F112:H113" si="60">IFERROR($D112*F164/100, 0)</f>
        <v>0</v>
      </c>
      <c r="G112" s="232">
        <f t="shared" si="60"/>
        <v>0</v>
      </c>
      <c r="H112" s="233">
        <f t="shared" si="60"/>
        <v>0</v>
      </c>
      <c r="I112" s="229">
        <f t="shared" ref="I112:I113" si="61">SUM(J112:L112)</f>
        <v>0</v>
      </c>
      <c r="J112" s="231">
        <f t="shared" ref="J112:M113" si="62">IFERROR($D112*J164/100, 0)</f>
        <v>0</v>
      </c>
      <c r="K112" s="232">
        <f t="shared" si="62"/>
        <v>0</v>
      </c>
      <c r="L112" s="232">
        <f t="shared" si="62"/>
        <v>0</v>
      </c>
      <c r="M112" s="234">
        <f t="shared" si="62"/>
        <v>0</v>
      </c>
      <c r="N112" s="229">
        <f t="shared" si="36"/>
        <v>0</v>
      </c>
      <c r="O112" s="235">
        <f t="shared" ref="O112:Q113" si="63">IFERROR($D112*O164/100, 0)</f>
        <v>0</v>
      </c>
      <c r="P112" s="233">
        <f t="shared" si="63"/>
        <v>0</v>
      </c>
      <c r="Q112" s="229">
        <f t="shared" si="63"/>
        <v>0</v>
      </c>
    </row>
    <row r="113" spans="1:36" ht="15.75" thickBot="1">
      <c r="B113" s="278" t="s">
        <v>416</v>
      </c>
      <c r="C113" s="288" t="s">
        <v>331</v>
      </c>
      <c r="D113" s="399">
        <v>0</v>
      </c>
      <c r="E113" s="230">
        <f t="shared" si="59"/>
        <v>0</v>
      </c>
      <c r="F113" s="231">
        <f>IFERROR($D113*F165/100, 0)</f>
        <v>0</v>
      </c>
      <c r="G113" s="232">
        <f t="shared" si="60"/>
        <v>0</v>
      </c>
      <c r="H113" s="233">
        <f t="shared" si="60"/>
        <v>0</v>
      </c>
      <c r="I113" s="229">
        <f t="shared" si="61"/>
        <v>0</v>
      </c>
      <c r="J113" s="231">
        <f t="shared" si="62"/>
        <v>0</v>
      </c>
      <c r="K113" s="232">
        <f t="shared" si="62"/>
        <v>0</v>
      </c>
      <c r="L113" s="232">
        <f t="shared" si="62"/>
        <v>0</v>
      </c>
      <c r="M113" s="234">
        <f t="shared" si="62"/>
        <v>0</v>
      </c>
      <c r="N113" s="229">
        <f t="shared" si="36"/>
        <v>0</v>
      </c>
      <c r="O113" s="235">
        <f t="shared" si="63"/>
        <v>0</v>
      </c>
      <c r="P113" s="233">
        <f t="shared" si="63"/>
        <v>0</v>
      </c>
      <c r="Q113" s="229">
        <f t="shared" si="63"/>
        <v>0</v>
      </c>
    </row>
    <row r="114" spans="1:36">
      <c r="B114" s="293" t="s">
        <v>417</v>
      </c>
      <c r="C114" s="256" t="s">
        <v>333</v>
      </c>
      <c r="D114" s="397">
        <f>SUM(D115:D117)</f>
        <v>0</v>
      </c>
      <c r="E114" s="151">
        <f t="shared" si="55"/>
        <v>0</v>
      </c>
      <c r="F114" s="152">
        <f>SUM(F115:F117)</f>
        <v>0</v>
      </c>
      <c r="G114" s="153">
        <f>SUM(G115:G117)</f>
        <v>0</v>
      </c>
      <c r="H114" s="154">
        <f>SUM(H115:H117)</f>
        <v>0</v>
      </c>
      <c r="I114" s="150">
        <f t="shared" si="31"/>
        <v>0</v>
      </c>
      <c r="J114" s="152">
        <f t="shared" ref="J114:Q114" si="64">SUM(J115:J117)</f>
        <v>0</v>
      </c>
      <c r="K114" s="153">
        <f t="shared" si="64"/>
        <v>0</v>
      </c>
      <c r="L114" s="153">
        <f t="shared" si="64"/>
        <v>0</v>
      </c>
      <c r="M114" s="155">
        <f t="shared" si="64"/>
        <v>0</v>
      </c>
      <c r="N114" s="150">
        <f t="shared" si="36"/>
        <v>0</v>
      </c>
      <c r="O114" s="156">
        <f>SUM(O115:O117)</f>
        <v>0</v>
      </c>
      <c r="P114" s="154">
        <f t="shared" si="64"/>
        <v>0</v>
      </c>
      <c r="Q114" s="150">
        <f t="shared" si="64"/>
        <v>0</v>
      </c>
    </row>
    <row r="115" spans="1:36">
      <c r="B115" s="278" t="s">
        <v>418</v>
      </c>
      <c r="C115" s="279" t="s">
        <v>339</v>
      </c>
      <c r="D115" s="396">
        <v>0</v>
      </c>
      <c r="E115" s="222">
        <f t="shared" si="55"/>
        <v>0</v>
      </c>
      <c r="F115" s="223">
        <f>IFERROR($D$115*F167/100, 0)</f>
        <v>0</v>
      </c>
      <c r="G115" s="224">
        <f>IFERROR($D$115*G167/100, 0)</f>
        <v>0</v>
      </c>
      <c r="H115" s="225">
        <f>IFERROR($D$115*H167/100, 0)</f>
        <v>0</v>
      </c>
      <c r="I115" s="221">
        <f t="shared" si="31"/>
        <v>0</v>
      </c>
      <c r="J115" s="223">
        <f t="shared" ref="J115:Q115" si="65">IFERROR($D$115*J167/100, 0)</f>
        <v>0</v>
      </c>
      <c r="K115" s="224">
        <f t="shared" si="65"/>
        <v>0</v>
      </c>
      <c r="L115" s="224">
        <f t="shared" si="65"/>
        <v>0</v>
      </c>
      <c r="M115" s="226">
        <f t="shared" si="65"/>
        <v>0</v>
      </c>
      <c r="N115" s="221">
        <f t="shared" si="36"/>
        <v>0</v>
      </c>
      <c r="O115" s="227">
        <f>IFERROR($D$115*O167/100, 0)</f>
        <v>0</v>
      </c>
      <c r="P115" s="225">
        <f t="shared" si="65"/>
        <v>0</v>
      </c>
      <c r="Q115" s="221">
        <f t="shared" si="65"/>
        <v>0</v>
      </c>
    </row>
    <row r="116" spans="1:36" s="114" customFormat="1">
      <c r="A116" s="116"/>
      <c r="B116" s="313" t="s">
        <v>419</v>
      </c>
      <c r="C116" s="279" t="s">
        <v>341</v>
      </c>
      <c r="D116" s="400">
        <v>0</v>
      </c>
      <c r="E116" s="281">
        <f t="shared" si="55"/>
        <v>0</v>
      </c>
      <c r="F116" s="305">
        <f>IFERROR($D$116*F168/100, 0)</f>
        <v>0</v>
      </c>
      <c r="G116" s="303">
        <f>IFERROR($D$116*G168/100, 0)</f>
        <v>0</v>
      </c>
      <c r="H116" s="304">
        <f>IFERROR($D$116*H168/100, 0)</f>
        <v>0</v>
      </c>
      <c r="I116" s="280">
        <f t="shared" si="31"/>
        <v>0</v>
      </c>
      <c r="J116" s="305">
        <f t="shared" ref="J116:Q116" si="66">IFERROR($D$116*J168/100, 0)</f>
        <v>0</v>
      </c>
      <c r="K116" s="303">
        <f t="shared" si="66"/>
        <v>0</v>
      </c>
      <c r="L116" s="303">
        <f t="shared" si="66"/>
        <v>0</v>
      </c>
      <c r="M116" s="306">
        <f t="shared" si="66"/>
        <v>0</v>
      </c>
      <c r="N116" s="280">
        <f t="shared" si="36"/>
        <v>0</v>
      </c>
      <c r="O116" s="307">
        <f>IFERROR($D$116*O168/100, 0)</f>
        <v>0</v>
      </c>
      <c r="P116" s="304">
        <f t="shared" si="66"/>
        <v>0</v>
      </c>
      <c r="Q116" s="280">
        <f t="shared" si="66"/>
        <v>0</v>
      </c>
      <c r="R116" s="116"/>
      <c r="S116" s="116"/>
      <c r="T116" s="116"/>
      <c r="U116" s="116"/>
      <c r="V116" s="116"/>
      <c r="W116"/>
      <c r="X116"/>
      <c r="Y116"/>
      <c r="Z116"/>
      <c r="AA116"/>
      <c r="AB116"/>
      <c r="AC116"/>
      <c r="AD116"/>
      <c r="AE116"/>
      <c r="AF116"/>
      <c r="AG116"/>
      <c r="AH116"/>
      <c r="AI116"/>
      <c r="AJ116"/>
    </row>
    <row r="117" spans="1:36" ht="15.75" thickBot="1">
      <c r="B117" s="313" t="s">
        <v>420</v>
      </c>
      <c r="C117" s="288" t="s">
        <v>345</v>
      </c>
      <c r="D117" s="399">
        <v>0</v>
      </c>
      <c r="E117" s="230">
        <f t="shared" si="55"/>
        <v>0</v>
      </c>
      <c r="F117" s="231">
        <f>IFERROR($D$117*F169/100, 0)</f>
        <v>0</v>
      </c>
      <c r="G117" s="232">
        <f>IFERROR($D$117*G169/100, 0)</f>
        <v>0</v>
      </c>
      <c r="H117" s="233">
        <f>IFERROR($D$117*H169/100, 0)</f>
        <v>0</v>
      </c>
      <c r="I117" s="229">
        <f t="shared" si="31"/>
        <v>0</v>
      </c>
      <c r="J117" s="231">
        <f t="shared" ref="J117:Q117" si="67">IFERROR($D$117*J169/100, 0)</f>
        <v>0</v>
      </c>
      <c r="K117" s="232">
        <f t="shared" si="67"/>
        <v>0</v>
      </c>
      <c r="L117" s="232">
        <f t="shared" si="67"/>
        <v>0</v>
      </c>
      <c r="M117" s="234">
        <f t="shared" si="67"/>
        <v>0</v>
      </c>
      <c r="N117" s="229">
        <f t="shared" si="36"/>
        <v>0</v>
      </c>
      <c r="O117" s="227">
        <f>IFERROR($D$117*O169/100, 0)</f>
        <v>0</v>
      </c>
      <c r="P117" s="233">
        <f t="shared" si="67"/>
        <v>0</v>
      </c>
      <c r="Q117" s="229">
        <f t="shared" si="67"/>
        <v>0</v>
      </c>
    </row>
    <row r="118" spans="1:36">
      <c r="B118" s="293" t="s">
        <v>421</v>
      </c>
      <c r="C118" s="256" t="s">
        <v>347</v>
      </c>
      <c r="D118" s="397">
        <f>SUM(D119:D120)</f>
        <v>0</v>
      </c>
      <c r="E118" s="151">
        <f t="shared" si="55"/>
        <v>0</v>
      </c>
      <c r="F118" s="152">
        <f>F119+F120</f>
        <v>0</v>
      </c>
      <c r="G118" s="153">
        <f>G119+G120</f>
        <v>0</v>
      </c>
      <c r="H118" s="154">
        <f>H119+H120</f>
        <v>0</v>
      </c>
      <c r="I118" s="150">
        <f t="shared" si="31"/>
        <v>0</v>
      </c>
      <c r="J118" s="152">
        <f t="shared" ref="J118:Q118" si="68">J119+J120</f>
        <v>0</v>
      </c>
      <c r="K118" s="153">
        <f t="shared" si="68"/>
        <v>0</v>
      </c>
      <c r="L118" s="153">
        <f t="shared" si="68"/>
        <v>0</v>
      </c>
      <c r="M118" s="155">
        <f t="shared" si="68"/>
        <v>0</v>
      </c>
      <c r="N118" s="150">
        <f t="shared" si="36"/>
        <v>0</v>
      </c>
      <c r="O118" s="156">
        <f>O119+O120</f>
        <v>0</v>
      </c>
      <c r="P118" s="154">
        <f t="shared" si="68"/>
        <v>0</v>
      </c>
      <c r="Q118" s="150">
        <f t="shared" si="68"/>
        <v>0</v>
      </c>
    </row>
    <row r="119" spans="1:36">
      <c r="B119" s="278" t="s">
        <v>422</v>
      </c>
      <c r="C119" s="277" t="s">
        <v>349</v>
      </c>
      <c r="D119" s="401">
        <v>0</v>
      </c>
      <c r="E119" s="222">
        <f t="shared" si="55"/>
        <v>0</v>
      </c>
      <c r="F119" s="223">
        <f>IFERROR($D$119*F171/100, 0)</f>
        <v>0</v>
      </c>
      <c r="G119" s="224">
        <f>IFERROR($D$119*G171/100, 0)</f>
        <v>0</v>
      </c>
      <c r="H119" s="225">
        <f>IFERROR($D$119*H171/100, 0)</f>
        <v>0</v>
      </c>
      <c r="I119" s="221">
        <f t="shared" si="31"/>
        <v>0</v>
      </c>
      <c r="J119" s="223">
        <f t="shared" ref="J119:Q119" si="69">IFERROR($D$119*J171/100, 0)</f>
        <v>0</v>
      </c>
      <c r="K119" s="224">
        <f t="shared" si="69"/>
        <v>0</v>
      </c>
      <c r="L119" s="224">
        <f t="shared" si="69"/>
        <v>0</v>
      </c>
      <c r="M119" s="226">
        <f t="shared" si="69"/>
        <v>0</v>
      </c>
      <c r="N119" s="221">
        <f t="shared" si="36"/>
        <v>0</v>
      </c>
      <c r="O119" s="227">
        <f>IFERROR($D$119*O171/100, 0)</f>
        <v>0</v>
      </c>
      <c r="P119" s="225">
        <f t="shared" si="69"/>
        <v>0</v>
      </c>
      <c r="Q119" s="221">
        <f t="shared" si="69"/>
        <v>0</v>
      </c>
    </row>
    <row r="120" spans="1:36" ht="15.75" thickBot="1">
      <c r="B120" s="313" t="s">
        <v>423</v>
      </c>
      <c r="C120" s="268" t="s">
        <v>351</v>
      </c>
      <c r="D120" s="402">
        <v>0</v>
      </c>
      <c r="E120" s="230">
        <f t="shared" si="55"/>
        <v>0</v>
      </c>
      <c r="F120" s="231">
        <f>IFERROR($D$120*F172/100, 0)</f>
        <v>0</v>
      </c>
      <c r="G120" s="232">
        <f>IFERROR($D$120*G172/100, 0)</f>
        <v>0</v>
      </c>
      <c r="H120" s="233">
        <f>IFERROR($D$120*H172/100, 0)</f>
        <v>0</v>
      </c>
      <c r="I120" s="229">
        <f t="shared" ref="I120:I185" si="70">SUM(J120:L120)</f>
        <v>0</v>
      </c>
      <c r="J120" s="231">
        <f t="shared" ref="J120:Q120" si="71">IFERROR($D$120*J172/100, 0)</f>
        <v>0</v>
      </c>
      <c r="K120" s="232">
        <f t="shared" si="71"/>
        <v>0</v>
      </c>
      <c r="L120" s="232">
        <f t="shared" si="71"/>
        <v>0</v>
      </c>
      <c r="M120" s="234">
        <f t="shared" si="71"/>
        <v>0</v>
      </c>
      <c r="N120" s="229">
        <f t="shared" si="36"/>
        <v>0</v>
      </c>
      <c r="O120" s="235">
        <f>IFERROR($D$120*O172/100, 0)</f>
        <v>0</v>
      </c>
      <c r="P120" s="233">
        <f t="shared" si="71"/>
        <v>0</v>
      </c>
      <c r="Q120" s="229">
        <f t="shared" si="71"/>
        <v>0</v>
      </c>
    </row>
    <row r="121" spans="1:36">
      <c r="B121" s="293" t="s">
        <v>424</v>
      </c>
      <c r="C121" s="256" t="s">
        <v>353</v>
      </c>
      <c r="D121" s="397">
        <f>SUM(D122:D135)</f>
        <v>0</v>
      </c>
      <c r="E121" s="151">
        <f t="shared" si="55"/>
        <v>0</v>
      </c>
      <c r="F121" s="152">
        <f>SUM(F122:F135)</f>
        <v>0</v>
      </c>
      <c r="G121" s="153">
        <f t="shared" ref="G121:Q121" si="72">SUM(G122:G135)</f>
        <v>0</v>
      </c>
      <c r="H121" s="154">
        <f t="shared" si="72"/>
        <v>0</v>
      </c>
      <c r="I121" s="150">
        <f t="shared" si="70"/>
        <v>0</v>
      </c>
      <c r="J121" s="152">
        <f t="shared" si="72"/>
        <v>0</v>
      </c>
      <c r="K121" s="153">
        <f t="shared" si="72"/>
        <v>0</v>
      </c>
      <c r="L121" s="153">
        <f t="shared" si="72"/>
        <v>0</v>
      </c>
      <c r="M121" s="155">
        <f t="shared" si="72"/>
        <v>0</v>
      </c>
      <c r="N121" s="150">
        <f t="shared" si="36"/>
        <v>0</v>
      </c>
      <c r="O121" s="156">
        <f>SUM(O122:O135)</f>
        <v>0</v>
      </c>
      <c r="P121" s="154">
        <f t="shared" si="72"/>
        <v>0</v>
      </c>
      <c r="Q121" s="150">
        <f t="shared" si="72"/>
        <v>0</v>
      </c>
    </row>
    <row r="122" spans="1:36">
      <c r="B122" s="278" t="s">
        <v>425</v>
      </c>
      <c r="C122" s="277" t="s">
        <v>355</v>
      </c>
      <c r="D122" s="396">
        <v>0</v>
      </c>
      <c r="E122" s="222">
        <f t="shared" si="55"/>
        <v>0</v>
      </c>
      <c r="F122" s="223">
        <f>IFERROR($D$122*F174/100, 0)</f>
        <v>0</v>
      </c>
      <c r="G122" s="224">
        <f>IFERROR($D$122*G174/100, 0)</f>
        <v>0</v>
      </c>
      <c r="H122" s="225">
        <f>IFERROR($D$122*H174/100, 0)</f>
        <v>0</v>
      </c>
      <c r="I122" s="221">
        <f t="shared" si="70"/>
        <v>0</v>
      </c>
      <c r="J122" s="223">
        <f t="shared" ref="J122:Q122" si="73">IFERROR($D$122*J174/100, 0)</f>
        <v>0</v>
      </c>
      <c r="K122" s="224">
        <f t="shared" si="73"/>
        <v>0</v>
      </c>
      <c r="L122" s="224">
        <f t="shared" si="73"/>
        <v>0</v>
      </c>
      <c r="M122" s="226">
        <f t="shared" si="73"/>
        <v>0</v>
      </c>
      <c r="N122" s="221">
        <f t="shared" si="36"/>
        <v>0</v>
      </c>
      <c r="O122" s="227">
        <f>IFERROR($D$122*O174/100, 0)</f>
        <v>0</v>
      </c>
      <c r="P122" s="225">
        <f t="shared" si="73"/>
        <v>0</v>
      </c>
      <c r="Q122" s="221">
        <f t="shared" si="73"/>
        <v>0</v>
      </c>
    </row>
    <row r="123" spans="1:36">
      <c r="B123" s="278" t="s">
        <v>426</v>
      </c>
      <c r="C123" s="277" t="s">
        <v>357</v>
      </c>
      <c r="D123" s="396">
        <v>0</v>
      </c>
      <c r="E123" s="222">
        <f t="shared" si="55"/>
        <v>0</v>
      </c>
      <c r="F123" s="223">
        <f>IFERROR($D$123*F175/100, 0)</f>
        <v>0</v>
      </c>
      <c r="G123" s="224">
        <f>IFERROR($D$123*G175/100, 0)</f>
        <v>0</v>
      </c>
      <c r="H123" s="225">
        <f>IFERROR($D$123*H175/100, 0)</f>
        <v>0</v>
      </c>
      <c r="I123" s="221">
        <f t="shared" si="70"/>
        <v>0</v>
      </c>
      <c r="J123" s="223">
        <f t="shared" ref="J123:Q123" si="74">IFERROR($D$123*J175/100, 0)</f>
        <v>0</v>
      </c>
      <c r="K123" s="224">
        <f t="shared" si="74"/>
        <v>0</v>
      </c>
      <c r="L123" s="224">
        <f t="shared" si="74"/>
        <v>0</v>
      </c>
      <c r="M123" s="226">
        <f t="shared" si="74"/>
        <v>0</v>
      </c>
      <c r="N123" s="221">
        <f t="shared" si="36"/>
        <v>0</v>
      </c>
      <c r="O123" s="227">
        <f>IFERROR($D$123*O175/100, 0)</f>
        <v>0</v>
      </c>
      <c r="P123" s="225">
        <f t="shared" si="74"/>
        <v>0</v>
      </c>
      <c r="Q123" s="221">
        <f t="shared" si="74"/>
        <v>0</v>
      </c>
    </row>
    <row r="124" spans="1:36">
      <c r="B124" s="278" t="s">
        <v>427</v>
      </c>
      <c r="C124" s="277" t="s">
        <v>359</v>
      </c>
      <c r="D124" s="396">
        <v>0</v>
      </c>
      <c r="E124" s="222">
        <f t="shared" si="55"/>
        <v>0</v>
      </c>
      <c r="F124" s="223">
        <f>IFERROR($D$124*F176/100, 0)</f>
        <v>0</v>
      </c>
      <c r="G124" s="224">
        <f>IFERROR($D$124*G176/100, 0)</f>
        <v>0</v>
      </c>
      <c r="H124" s="225">
        <f>IFERROR($D$124*H176/100, 0)</f>
        <v>0</v>
      </c>
      <c r="I124" s="221">
        <f t="shared" ref="I124:I143" si="75">SUM(J124:L124)</f>
        <v>0</v>
      </c>
      <c r="J124" s="223">
        <f t="shared" ref="J124:Q124" si="76">IFERROR($D$124*J176/100, 0)</f>
        <v>0</v>
      </c>
      <c r="K124" s="224">
        <f t="shared" si="76"/>
        <v>0</v>
      </c>
      <c r="L124" s="224">
        <f t="shared" si="76"/>
        <v>0</v>
      </c>
      <c r="M124" s="226">
        <f t="shared" si="76"/>
        <v>0</v>
      </c>
      <c r="N124" s="221">
        <f t="shared" si="36"/>
        <v>0</v>
      </c>
      <c r="O124" s="227">
        <f>IFERROR($D$124*O176/100, 0)</f>
        <v>0</v>
      </c>
      <c r="P124" s="225">
        <f t="shared" si="76"/>
        <v>0</v>
      </c>
      <c r="Q124" s="221">
        <f t="shared" si="76"/>
        <v>0</v>
      </c>
    </row>
    <row r="125" spans="1:36">
      <c r="B125" s="278" t="s">
        <v>428</v>
      </c>
      <c r="C125" s="277" t="s">
        <v>361</v>
      </c>
      <c r="D125" s="396">
        <v>0</v>
      </c>
      <c r="E125" s="222">
        <f t="shared" si="55"/>
        <v>0</v>
      </c>
      <c r="F125" s="223">
        <f>IFERROR($D$125*F177/100, 0)</f>
        <v>0</v>
      </c>
      <c r="G125" s="224">
        <f>IFERROR($D$125*G177/100, 0)</f>
        <v>0</v>
      </c>
      <c r="H125" s="225">
        <f>IFERROR($D$125*H177/100, 0)</f>
        <v>0</v>
      </c>
      <c r="I125" s="221">
        <f t="shared" si="75"/>
        <v>0</v>
      </c>
      <c r="J125" s="223">
        <f t="shared" ref="J125:Q125" si="77">IFERROR($D$125*J177/100, 0)</f>
        <v>0</v>
      </c>
      <c r="K125" s="224">
        <f t="shared" si="77"/>
        <v>0</v>
      </c>
      <c r="L125" s="224">
        <f t="shared" si="77"/>
        <v>0</v>
      </c>
      <c r="M125" s="226">
        <f t="shared" si="77"/>
        <v>0</v>
      </c>
      <c r="N125" s="221">
        <f t="shared" si="36"/>
        <v>0</v>
      </c>
      <c r="O125" s="227">
        <f>IFERROR($D$125*O177/100, 0)</f>
        <v>0</v>
      </c>
      <c r="P125" s="225">
        <f t="shared" si="77"/>
        <v>0</v>
      </c>
      <c r="Q125" s="221">
        <f t="shared" si="77"/>
        <v>0</v>
      </c>
    </row>
    <row r="126" spans="1:36">
      <c r="B126" s="278" t="s">
        <v>429</v>
      </c>
      <c r="C126" s="277" t="s">
        <v>363</v>
      </c>
      <c r="D126" s="396">
        <v>0</v>
      </c>
      <c r="E126" s="222">
        <f t="shared" si="55"/>
        <v>0</v>
      </c>
      <c r="F126" s="223">
        <f>IFERROR($D$126*F178/100, 0)</f>
        <v>0</v>
      </c>
      <c r="G126" s="224">
        <f>IFERROR($D$126*G178/100, 0)</f>
        <v>0</v>
      </c>
      <c r="H126" s="225">
        <f>IFERROR($D$126*H178/100, 0)</f>
        <v>0</v>
      </c>
      <c r="I126" s="221">
        <f t="shared" si="75"/>
        <v>0</v>
      </c>
      <c r="J126" s="223">
        <f t="shared" ref="J126:Q126" si="78">IFERROR($D$126*J178/100, 0)</f>
        <v>0</v>
      </c>
      <c r="K126" s="224">
        <f t="shared" si="78"/>
        <v>0</v>
      </c>
      <c r="L126" s="224">
        <f t="shared" si="78"/>
        <v>0</v>
      </c>
      <c r="M126" s="226">
        <f t="shared" si="78"/>
        <v>0</v>
      </c>
      <c r="N126" s="221">
        <f t="shared" si="36"/>
        <v>0</v>
      </c>
      <c r="O126" s="227">
        <f>IFERROR($D$126*O178/100, 0)</f>
        <v>0</v>
      </c>
      <c r="P126" s="225">
        <f t="shared" si="78"/>
        <v>0</v>
      </c>
      <c r="Q126" s="221">
        <f t="shared" si="78"/>
        <v>0</v>
      </c>
    </row>
    <row r="127" spans="1:36">
      <c r="B127" s="278" t="s">
        <v>430</v>
      </c>
      <c r="C127" s="277" t="s">
        <v>365</v>
      </c>
      <c r="D127" s="401">
        <v>0</v>
      </c>
      <c r="E127" s="222">
        <f t="shared" si="55"/>
        <v>0</v>
      </c>
      <c r="F127" s="223">
        <f>IFERROR($D$127*F179/100, 0)</f>
        <v>0</v>
      </c>
      <c r="G127" s="224">
        <f>IFERROR($D$127*G179/100, 0)</f>
        <v>0</v>
      </c>
      <c r="H127" s="225">
        <f>IFERROR($D$127*H179/100, 0)</f>
        <v>0</v>
      </c>
      <c r="I127" s="221">
        <f t="shared" si="75"/>
        <v>0</v>
      </c>
      <c r="J127" s="223">
        <f t="shared" ref="J127:Q127" si="79">IFERROR($D$127*J179/100, 0)</f>
        <v>0</v>
      </c>
      <c r="K127" s="224">
        <f t="shared" si="79"/>
        <v>0</v>
      </c>
      <c r="L127" s="224">
        <f t="shared" si="79"/>
        <v>0</v>
      </c>
      <c r="M127" s="226">
        <f t="shared" si="79"/>
        <v>0</v>
      </c>
      <c r="N127" s="221">
        <f t="shared" si="36"/>
        <v>0</v>
      </c>
      <c r="O127" s="227">
        <f>IFERROR($D$127*O179/100, 0)</f>
        <v>0</v>
      </c>
      <c r="P127" s="225">
        <f t="shared" si="79"/>
        <v>0</v>
      </c>
      <c r="Q127" s="221">
        <f t="shared" si="79"/>
        <v>0</v>
      </c>
    </row>
    <row r="128" spans="1:36">
      <c r="B128" s="278" t="s">
        <v>431</v>
      </c>
      <c r="C128" s="277" t="s">
        <v>367</v>
      </c>
      <c r="D128" s="396">
        <v>0</v>
      </c>
      <c r="E128" s="222">
        <f t="shared" si="55"/>
        <v>0</v>
      </c>
      <c r="F128" s="223">
        <f>IFERROR($D$128*F180/100, 0)</f>
        <v>0</v>
      </c>
      <c r="G128" s="224">
        <f>IFERROR($D$128*G180/100, 0)</f>
        <v>0</v>
      </c>
      <c r="H128" s="225">
        <f>IFERROR($D$128*H180/100, 0)</f>
        <v>0</v>
      </c>
      <c r="I128" s="221">
        <f t="shared" si="75"/>
        <v>0</v>
      </c>
      <c r="J128" s="223">
        <f t="shared" ref="J128:Q128" si="80">IFERROR($D$128*J180/100, 0)</f>
        <v>0</v>
      </c>
      <c r="K128" s="224">
        <f t="shared" si="80"/>
        <v>0</v>
      </c>
      <c r="L128" s="224">
        <f t="shared" si="80"/>
        <v>0</v>
      </c>
      <c r="M128" s="226">
        <f t="shared" si="80"/>
        <v>0</v>
      </c>
      <c r="N128" s="221">
        <f t="shared" si="36"/>
        <v>0</v>
      </c>
      <c r="O128" s="227">
        <f>IFERROR($D$128*O180/100, 0)</f>
        <v>0</v>
      </c>
      <c r="P128" s="225">
        <f t="shared" si="80"/>
        <v>0</v>
      </c>
      <c r="Q128" s="221">
        <f t="shared" si="80"/>
        <v>0</v>
      </c>
    </row>
    <row r="129" spans="2:17">
      <c r="B129" s="278" t="s">
        <v>432</v>
      </c>
      <c r="C129" s="277" t="s">
        <v>369</v>
      </c>
      <c r="D129" s="396">
        <v>0</v>
      </c>
      <c r="E129" s="222">
        <f t="shared" si="55"/>
        <v>0</v>
      </c>
      <c r="F129" s="223">
        <f>IFERROR($D$129*F181/100, 0)</f>
        <v>0</v>
      </c>
      <c r="G129" s="224">
        <f>IFERROR($D$129*G181/100, 0)</f>
        <v>0</v>
      </c>
      <c r="H129" s="225">
        <f>IFERROR($D$129*H181/100, 0)</f>
        <v>0</v>
      </c>
      <c r="I129" s="221">
        <f t="shared" si="75"/>
        <v>0</v>
      </c>
      <c r="J129" s="223">
        <f t="shared" ref="J129:Q129" si="81">IFERROR($D$129*J181/100, 0)</f>
        <v>0</v>
      </c>
      <c r="K129" s="224">
        <f t="shared" si="81"/>
        <v>0</v>
      </c>
      <c r="L129" s="224">
        <f t="shared" si="81"/>
        <v>0</v>
      </c>
      <c r="M129" s="226">
        <f t="shared" si="81"/>
        <v>0</v>
      </c>
      <c r="N129" s="221">
        <f t="shared" si="36"/>
        <v>0</v>
      </c>
      <c r="O129" s="227">
        <f>IFERROR($D$129*O181/100, 0)</f>
        <v>0</v>
      </c>
      <c r="P129" s="225">
        <f t="shared" si="81"/>
        <v>0</v>
      </c>
      <c r="Q129" s="221">
        <f t="shared" si="81"/>
        <v>0</v>
      </c>
    </row>
    <row r="130" spans="2:17">
      <c r="B130" s="278" t="s">
        <v>433</v>
      </c>
      <c r="C130" s="277" t="s">
        <v>371</v>
      </c>
      <c r="D130" s="396">
        <v>0</v>
      </c>
      <c r="E130" s="222">
        <f t="shared" si="55"/>
        <v>0</v>
      </c>
      <c r="F130" s="223">
        <f>IFERROR($D$130*F182/100, 0)</f>
        <v>0</v>
      </c>
      <c r="G130" s="224">
        <f>IFERROR($D$130*G182/100, 0)</f>
        <v>0</v>
      </c>
      <c r="H130" s="225">
        <f>IFERROR($D$130*H182/100, 0)</f>
        <v>0</v>
      </c>
      <c r="I130" s="221">
        <f t="shared" si="75"/>
        <v>0</v>
      </c>
      <c r="J130" s="223">
        <f t="shared" ref="J130:Q130" si="82">IFERROR($D$130*J182/100, 0)</f>
        <v>0</v>
      </c>
      <c r="K130" s="224">
        <f t="shared" si="82"/>
        <v>0</v>
      </c>
      <c r="L130" s="224">
        <f t="shared" si="82"/>
        <v>0</v>
      </c>
      <c r="M130" s="226">
        <f t="shared" si="82"/>
        <v>0</v>
      </c>
      <c r="N130" s="221">
        <f t="shared" si="36"/>
        <v>0</v>
      </c>
      <c r="O130" s="227">
        <f>IFERROR($D$130*O182/100, 0)</f>
        <v>0</v>
      </c>
      <c r="P130" s="225">
        <f t="shared" si="82"/>
        <v>0</v>
      </c>
      <c r="Q130" s="221">
        <f t="shared" si="82"/>
        <v>0</v>
      </c>
    </row>
    <row r="131" spans="2:17">
      <c r="B131" s="278" t="s">
        <v>434</v>
      </c>
      <c r="C131" s="277" t="s">
        <v>373</v>
      </c>
      <c r="D131" s="396">
        <v>0</v>
      </c>
      <c r="E131" s="222">
        <f t="shared" si="55"/>
        <v>0</v>
      </c>
      <c r="F131" s="223">
        <f>IFERROR($D$131*F183/100, 0)</f>
        <v>0</v>
      </c>
      <c r="G131" s="224">
        <f>IFERROR($D$131*G183/100, 0)</f>
        <v>0</v>
      </c>
      <c r="H131" s="225">
        <f>IFERROR($D$131*H183/100, 0)</f>
        <v>0</v>
      </c>
      <c r="I131" s="221">
        <f t="shared" si="75"/>
        <v>0</v>
      </c>
      <c r="J131" s="223">
        <f t="shared" ref="J131:Q131" si="83">IFERROR($D$131*J183/100, 0)</f>
        <v>0</v>
      </c>
      <c r="K131" s="224">
        <f t="shared" si="83"/>
        <v>0</v>
      </c>
      <c r="L131" s="224">
        <f t="shared" si="83"/>
        <v>0</v>
      </c>
      <c r="M131" s="226">
        <f t="shared" si="83"/>
        <v>0</v>
      </c>
      <c r="N131" s="221">
        <f t="shared" si="36"/>
        <v>0</v>
      </c>
      <c r="O131" s="227">
        <f>IFERROR($D$131*O183/100, 0)</f>
        <v>0</v>
      </c>
      <c r="P131" s="225">
        <f t="shared" si="83"/>
        <v>0</v>
      </c>
      <c r="Q131" s="221">
        <f t="shared" si="83"/>
        <v>0</v>
      </c>
    </row>
    <row r="132" spans="2:17">
      <c r="B132" s="278" t="s">
        <v>435</v>
      </c>
      <c r="C132" s="277" t="s">
        <v>375</v>
      </c>
      <c r="D132" s="396">
        <v>0</v>
      </c>
      <c r="E132" s="222">
        <f t="shared" si="55"/>
        <v>0</v>
      </c>
      <c r="F132" s="223">
        <f>IFERROR($D$132*F184/100, 0)</f>
        <v>0</v>
      </c>
      <c r="G132" s="224">
        <f>IFERROR($D$132*G184/100, 0)</f>
        <v>0</v>
      </c>
      <c r="H132" s="225">
        <f>IFERROR($D$132*H184/100, 0)</f>
        <v>0</v>
      </c>
      <c r="I132" s="221">
        <f t="shared" si="75"/>
        <v>0</v>
      </c>
      <c r="J132" s="223">
        <f t="shared" ref="J132:Q132" si="84">IFERROR($D$132*J184/100, 0)</f>
        <v>0</v>
      </c>
      <c r="K132" s="224">
        <f t="shared" si="84"/>
        <v>0</v>
      </c>
      <c r="L132" s="224">
        <f t="shared" si="84"/>
        <v>0</v>
      </c>
      <c r="M132" s="226">
        <f t="shared" si="84"/>
        <v>0</v>
      </c>
      <c r="N132" s="221">
        <f t="shared" si="36"/>
        <v>0</v>
      </c>
      <c r="O132" s="227">
        <f>IFERROR($D$132*O184/100, 0)</f>
        <v>0</v>
      </c>
      <c r="P132" s="225">
        <f t="shared" si="84"/>
        <v>0</v>
      </c>
      <c r="Q132" s="221">
        <f t="shared" si="84"/>
        <v>0</v>
      </c>
    </row>
    <row r="133" spans="2:17">
      <c r="B133" s="278" t="s">
        <v>436</v>
      </c>
      <c r="C133" s="277" t="s">
        <v>377</v>
      </c>
      <c r="D133" s="396">
        <v>0</v>
      </c>
      <c r="E133" s="222">
        <f t="shared" si="55"/>
        <v>0</v>
      </c>
      <c r="F133" s="223">
        <f>IFERROR($D$133*F185/100, 0)</f>
        <v>0</v>
      </c>
      <c r="G133" s="224">
        <f>IFERROR($D$133*G185/100, 0)</f>
        <v>0</v>
      </c>
      <c r="H133" s="225">
        <f>IFERROR($D$133*H185/100, 0)</f>
        <v>0</v>
      </c>
      <c r="I133" s="221">
        <f t="shared" si="75"/>
        <v>0</v>
      </c>
      <c r="J133" s="223">
        <f t="shared" ref="J133:Q133" si="85">IFERROR($D$133*J185/100, 0)</f>
        <v>0</v>
      </c>
      <c r="K133" s="224">
        <f t="shared" si="85"/>
        <v>0</v>
      </c>
      <c r="L133" s="224">
        <f t="shared" si="85"/>
        <v>0</v>
      </c>
      <c r="M133" s="226">
        <f t="shared" si="85"/>
        <v>0</v>
      </c>
      <c r="N133" s="221">
        <f t="shared" si="36"/>
        <v>0</v>
      </c>
      <c r="O133" s="227">
        <f>IFERROR($D$133*O185/100, 0)</f>
        <v>0</v>
      </c>
      <c r="P133" s="225">
        <f t="shared" si="85"/>
        <v>0</v>
      </c>
      <c r="Q133" s="221">
        <f t="shared" si="85"/>
        <v>0</v>
      </c>
    </row>
    <row r="134" spans="2:17">
      <c r="B134" s="278" t="s">
        <v>437</v>
      </c>
      <c r="C134" s="277" t="s">
        <v>379</v>
      </c>
      <c r="D134" s="396">
        <v>0</v>
      </c>
      <c r="E134" s="222">
        <f t="shared" si="55"/>
        <v>0</v>
      </c>
      <c r="F134" s="223">
        <f>IFERROR($D$134*F186/100, 0)</f>
        <v>0</v>
      </c>
      <c r="G134" s="224">
        <f>IFERROR($D$134*G186/100, 0)</f>
        <v>0</v>
      </c>
      <c r="H134" s="225">
        <f>IFERROR($D$134*H186/100, 0)</f>
        <v>0</v>
      </c>
      <c r="I134" s="221">
        <f t="shared" si="75"/>
        <v>0</v>
      </c>
      <c r="J134" s="223">
        <f t="shared" ref="J134:Q134" si="86">IFERROR($D$134*J186/100, 0)</f>
        <v>0</v>
      </c>
      <c r="K134" s="224">
        <f t="shared" si="86"/>
        <v>0</v>
      </c>
      <c r="L134" s="224">
        <f t="shared" si="86"/>
        <v>0</v>
      </c>
      <c r="M134" s="226">
        <f t="shared" si="86"/>
        <v>0</v>
      </c>
      <c r="N134" s="221">
        <f t="shared" si="36"/>
        <v>0</v>
      </c>
      <c r="O134" s="227">
        <f>IFERROR($D$134*O186/100, 0)</f>
        <v>0</v>
      </c>
      <c r="P134" s="225">
        <f t="shared" si="86"/>
        <v>0</v>
      </c>
      <c r="Q134" s="221">
        <f t="shared" si="86"/>
        <v>0</v>
      </c>
    </row>
    <row r="135" spans="2:17" ht="15.75" thickBot="1">
      <c r="B135" s="403" t="s">
        <v>438</v>
      </c>
      <c r="C135" s="343" t="s">
        <v>381</v>
      </c>
      <c r="D135" s="404">
        <v>0</v>
      </c>
      <c r="E135" s="405">
        <f t="shared" si="55"/>
        <v>0</v>
      </c>
      <c r="F135" s="406">
        <f>IFERROR($D$135*F187/100, 0)</f>
        <v>0</v>
      </c>
      <c r="G135" s="407">
        <f>IFERROR($D$135*G187/100, 0)</f>
        <v>0</v>
      </c>
      <c r="H135" s="408">
        <f>IFERROR($D$135*H187/100, 0)</f>
        <v>0</v>
      </c>
      <c r="I135" s="409">
        <f t="shared" si="75"/>
        <v>0</v>
      </c>
      <c r="J135" s="406">
        <f t="shared" ref="J135:Q135" si="87">IFERROR($D$135*J187/100, 0)</f>
        <v>0</v>
      </c>
      <c r="K135" s="407">
        <f t="shared" si="87"/>
        <v>0</v>
      </c>
      <c r="L135" s="407">
        <f t="shared" si="87"/>
        <v>0</v>
      </c>
      <c r="M135" s="410">
        <f t="shared" si="87"/>
        <v>0</v>
      </c>
      <c r="N135" s="409">
        <f t="shared" si="36"/>
        <v>0</v>
      </c>
      <c r="O135" s="411">
        <f>IFERROR($D$135*O187/100, 0)</f>
        <v>0</v>
      </c>
      <c r="P135" s="408">
        <f t="shared" si="87"/>
        <v>0</v>
      </c>
      <c r="Q135" s="409">
        <f t="shared" si="87"/>
        <v>0</v>
      </c>
    </row>
    <row r="136" spans="2:17" ht="15.75" thickBot="1">
      <c r="B136" s="412" t="s">
        <v>439</v>
      </c>
      <c r="C136" s="353" t="s">
        <v>383</v>
      </c>
      <c r="D136" s="413">
        <v>0</v>
      </c>
      <c r="E136" s="355">
        <f t="shared" si="55"/>
        <v>0</v>
      </c>
      <c r="F136" s="414">
        <f>IFERROR($D$136*F188/100, 0)</f>
        <v>0</v>
      </c>
      <c r="G136" s="415">
        <f>IFERROR($D$136*G188/100, 0)</f>
        <v>0</v>
      </c>
      <c r="H136" s="416">
        <f>IFERROR($D$136*H188/100, 0)</f>
        <v>0</v>
      </c>
      <c r="I136" s="354">
        <f t="shared" si="75"/>
        <v>0</v>
      </c>
      <c r="J136" s="414">
        <f t="shared" ref="J136:Q136" si="88">IFERROR($D$136*J188/100, 0)</f>
        <v>0</v>
      </c>
      <c r="K136" s="415">
        <f t="shared" si="88"/>
        <v>0</v>
      </c>
      <c r="L136" s="415">
        <f t="shared" si="88"/>
        <v>0</v>
      </c>
      <c r="M136" s="417">
        <f t="shared" si="88"/>
        <v>0</v>
      </c>
      <c r="N136" s="354">
        <f t="shared" si="36"/>
        <v>0</v>
      </c>
      <c r="O136" s="418">
        <f>IFERROR($D$136*O188/100, 0)</f>
        <v>0</v>
      </c>
      <c r="P136" s="416">
        <f t="shared" si="88"/>
        <v>0</v>
      </c>
      <c r="Q136" s="354">
        <f t="shared" si="88"/>
        <v>0</v>
      </c>
    </row>
    <row r="137" spans="2:17">
      <c r="B137" s="293" t="s">
        <v>440</v>
      </c>
      <c r="C137" s="217" t="s">
        <v>385</v>
      </c>
      <c r="D137" s="397">
        <f>SUM(D138:D143)</f>
        <v>70.82987</v>
      </c>
      <c r="E137" s="151">
        <f t="shared" si="55"/>
        <v>20.403972173514752</v>
      </c>
      <c r="F137" s="152">
        <f>SUM(F138:F143)</f>
        <v>1.1118072272494897</v>
      </c>
      <c r="G137" s="153">
        <f t="shared" ref="G137:Q137" si="89">SUM(G138:G143)</f>
        <v>2.4940401370441143</v>
      </c>
      <c r="H137" s="154">
        <f t="shared" si="89"/>
        <v>16.79812480922115</v>
      </c>
      <c r="I137" s="150">
        <f t="shared" si="75"/>
        <v>48.416608714087673</v>
      </c>
      <c r="J137" s="152">
        <f t="shared" si="89"/>
        <v>29.988332921645373</v>
      </c>
      <c r="K137" s="153">
        <f t="shared" si="89"/>
        <v>16.483408906002548</v>
      </c>
      <c r="L137" s="153">
        <f t="shared" si="89"/>
        <v>1.9448668864397547</v>
      </c>
      <c r="M137" s="155">
        <f t="shared" si="89"/>
        <v>1.6667966256455882</v>
      </c>
      <c r="N137" s="150">
        <f t="shared" si="36"/>
        <v>0.15449933431947591</v>
      </c>
      <c r="O137" s="156">
        <f>SUM(O138:O143)</f>
        <v>0.15449933431947591</v>
      </c>
      <c r="P137" s="154">
        <f t="shared" si="89"/>
        <v>0</v>
      </c>
      <c r="Q137" s="150">
        <f t="shared" si="89"/>
        <v>0.18799315243251688</v>
      </c>
    </row>
    <row r="138" spans="2:17">
      <c r="B138" s="419" t="s">
        <v>441</v>
      </c>
      <c r="C138" s="420" t="s">
        <v>387</v>
      </c>
      <c r="D138" s="421">
        <v>0</v>
      </c>
      <c r="E138" s="366">
        <f t="shared" si="55"/>
        <v>0</v>
      </c>
      <c r="F138" s="422">
        <f>IFERROR($D$138*F189/100, 0)</f>
        <v>0</v>
      </c>
      <c r="G138" s="423">
        <f>IFERROR($D$138*G189/100, 0)</f>
        <v>0</v>
      </c>
      <c r="H138" s="424">
        <f>IFERROR($D$138*H189/100, 0)</f>
        <v>0</v>
      </c>
      <c r="I138" s="365">
        <f t="shared" si="75"/>
        <v>0</v>
      </c>
      <c r="J138" s="422">
        <f t="shared" ref="J138:Q138" si="90">IFERROR($D$138*J189/100, 0)</f>
        <v>0</v>
      </c>
      <c r="K138" s="423">
        <f t="shared" si="90"/>
        <v>0</v>
      </c>
      <c r="L138" s="423">
        <f t="shared" si="90"/>
        <v>0</v>
      </c>
      <c r="M138" s="425">
        <f t="shared" si="90"/>
        <v>0</v>
      </c>
      <c r="N138" s="365">
        <f t="shared" si="36"/>
        <v>0</v>
      </c>
      <c r="O138" s="426">
        <f>IFERROR($D$138*O189/100, 0)</f>
        <v>0</v>
      </c>
      <c r="P138" s="424">
        <f t="shared" si="90"/>
        <v>0</v>
      </c>
      <c r="Q138" s="365">
        <f t="shared" si="90"/>
        <v>0</v>
      </c>
    </row>
    <row r="139" spans="2:17">
      <c r="B139" s="419" t="s">
        <v>442</v>
      </c>
      <c r="C139" s="427" t="s">
        <v>389</v>
      </c>
      <c r="D139" s="421">
        <v>15.143000000000001</v>
      </c>
      <c r="E139" s="366">
        <f t="shared" si="55"/>
        <v>4.3622464734656994</v>
      </c>
      <c r="F139" s="422">
        <f>IFERROR($D$139*F189/100, 0)</f>
        <v>0.2376976950859718</v>
      </c>
      <c r="G139" s="423">
        <f>IFERROR($D$139*G189/100, 0)</f>
        <v>0.53321077386219995</v>
      </c>
      <c r="H139" s="424">
        <f>IFERROR($D$139*H189/100, 0)</f>
        <v>3.5913380045175272</v>
      </c>
      <c r="I139" s="365">
        <f t="shared" si="75"/>
        <v>10.351179604839452</v>
      </c>
      <c r="J139" s="422">
        <f t="shared" ref="J139:Q139" si="91">IFERROR($D$139*J189/100, 0)</f>
        <v>6.4113251292495086</v>
      </c>
      <c r="K139" s="423">
        <f t="shared" si="91"/>
        <v>3.5240536381557184</v>
      </c>
      <c r="L139" s="423">
        <f t="shared" si="91"/>
        <v>0.4158008374342238</v>
      </c>
      <c r="M139" s="425">
        <f t="shared" si="91"/>
        <v>0.35635108891419881</v>
      </c>
      <c r="N139" s="365">
        <f t="shared" si="36"/>
        <v>3.3031028005555053E-2</v>
      </c>
      <c r="O139" s="426">
        <f>IFERROR($D$139*O189/100, 0)</f>
        <v>3.3031028005555053E-2</v>
      </c>
      <c r="P139" s="424">
        <f t="shared" si="91"/>
        <v>0</v>
      </c>
      <c r="Q139" s="365">
        <f t="shared" si="91"/>
        <v>4.0191804775098462E-2</v>
      </c>
    </row>
    <row r="140" spans="2:17">
      <c r="B140" s="278" t="s">
        <v>443</v>
      </c>
      <c r="C140" s="277" t="s">
        <v>391</v>
      </c>
      <c r="D140" s="396">
        <v>0</v>
      </c>
      <c r="E140" s="222">
        <f t="shared" si="55"/>
        <v>0</v>
      </c>
      <c r="F140" s="223">
        <f>IFERROR($D$140*F189/100, 0)</f>
        <v>0</v>
      </c>
      <c r="G140" s="224">
        <f>IFERROR($D$140*G189/100, 0)</f>
        <v>0</v>
      </c>
      <c r="H140" s="225">
        <f>IFERROR($D$140*H189/100, 0)</f>
        <v>0</v>
      </c>
      <c r="I140" s="221">
        <f t="shared" si="75"/>
        <v>0</v>
      </c>
      <c r="J140" s="223">
        <f t="shared" ref="J140:Q140" si="92">IFERROR($D$140*J189/100, 0)</f>
        <v>0</v>
      </c>
      <c r="K140" s="224">
        <f t="shared" si="92"/>
        <v>0</v>
      </c>
      <c r="L140" s="224">
        <f t="shared" si="92"/>
        <v>0</v>
      </c>
      <c r="M140" s="226">
        <f t="shared" si="92"/>
        <v>0</v>
      </c>
      <c r="N140" s="221">
        <f t="shared" si="36"/>
        <v>0</v>
      </c>
      <c r="O140" s="227">
        <f>IFERROR($D$140*O189/100, 0)</f>
        <v>0</v>
      </c>
      <c r="P140" s="225">
        <f t="shared" si="92"/>
        <v>0</v>
      </c>
      <c r="Q140" s="221">
        <f t="shared" si="92"/>
        <v>0</v>
      </c>
    </row>
    <row r="141" spans="2:17">
      <c r="B141" s="313" t="s">
        <v>444</v>
      </c>
      <c r="C141" s="268" t="s">
        <v>393</v>
      </c>
      <c r="D141" s="399">
        <v>55.686870000000006</v>
      </c>
      <c r="E141" s="230">
        <f t="shared" si="55"/>
        <v>16.041725700049057</v>
      </c>
      <c r="F141" s="231">
        <f>IFERROR($D$141*F189/100, 0)</f>
        <v>0.87410953216351783</v>
      </c>
      <c r="G141" s="232">
        <f>IFERROR($D$141*G189/100, 0)</f>
        <v>1.9608293631819145</v>
      </c>
      <c r="H141" s="233">
        <f>IFERROR($D$141*H189/100, 0)</f>
        <v>13.206786804703624</v>
      </c>
      <c r="I141" s="229">
        <f t="shared" si="75"/>
        <v>38.065429109248221</v>
      </c>
      <c r="J141" s="231">
        <f t="shared" ref="J141:Q141" si="93">IFERROR($D$141*J189/100, 0)</f>
        <v>23.577007792395865</v>
      </c>
      <c r="K141" s="232">
        <f t="shared" si="93"/>
        <v>12.959355267846831</v>
      </c>
      <c r="L141" s="232">
        <f t="shared" si="93"/>
        <v>1.5290660490055308</v>
      </c>
      <c r="M141" s="234">
        <f t="shared" si="93"/>
        <v>1.3104455367313894</v>
      </c>
      <c r="N141" s="229">
        <f t="shared" si="36"/>
        <v>0.12146830631392086</v>
      </c>
      <c r="O141" s="235">
        <f>IFERROR($D$141*O189/100, 0)</f>
        <v>0.12146830631392086</v>
      </c>
      <c r="P141" s="233">
        <f t="shared" si="93"/>
        <v>0</v>
      </c>
      <c r="Q141" s="229">
        <f t="shared" si="93"/>
        <v>0.14780134765741842</v>
      </c>
    </row>
    <row r="142" spans="2:17">
      <c r="B142" s="313" t="s">
        <v>445</v>
      </c>
      <c r="C142" s="428" t="s">
        <v>395</v>
      </c>
      <c r="D142" s="399">
        <v>0</v>
      </c>
      <c r="E142" s="230">
        <f t="shared" si="55"/>
        <v>0</v>
      </c>
      <c r="F142" s="231">
        <f>IFERROR($D$142*F189/100, 0)</f>
        <v>0</v>
      </c>
      <c r="G142" s="232">
        <f>IFERROR($D$142*G189/100, 0)</f>
        <v>0</v>
      </c>
      <c r="H142" s="233">
        <f>IFERROR($D$142*H189/100, 0)</f>
        <v>0</v>
      </c>
      <c r="I142" s="229">
        <f t="shared" si="75"/>
        <v>0</v>
      </c>
      <c r="J142" s="231">
        <f t="shared" ref="J142:Q142" si="94">IFERROR($D$142*J189/100, 0)</f>
        <v>0</v>
      </c>
      <c r="K142" s="232">
        <f t="shared" si="94"/>
        <v>0</v>
      </c>
      <c r="L142" s="232">
        <f t="shared" si="94"/>
        <v>0</v>
      </c>
      <c r="M142" s="234">
        <f t="shared" si="94"/>
        <v>0</v>
      </c>
      <c r="N142" s="229">
        <f t="shared" si="36"/>
        <v>0</v>
      </c>
      <c r="O142" s="235">
        <f>IFERROR($D$142*O189/100, 0)</f>
        <v>0</v>
      </c>
      <c r="P142" s="233">
        <f t="shared" si="94"/>
        <v>0</v>
      </c>
      <c r="Q142" s="229">
        <f t="shared" si="94"/>
        <v>0</v>
      </c>
    </row>
    <row r="143" spans="2:17" ht="15.75" thickBot="1">
      <c r="B143" s="313" t="s">
        <v>446</v>
      </c>
      <c r="C143" s="428" t="s">
        <v>399</v>
      </c>
      <c r="D143" s="399">
        <v>0</v>
      </c>
      <c r="E143" s="230">
        <f t="shared" si="55"/>
        <v>0</v>
      </c>
      <c r="F143" s="231">
        <f>IFERROR($D$143*F189/100, 0)</f>
        <v>0</v>
      </c>
      <c r="G143" s="232">
        <f>IFERROR($D$143*G189/100, 0)</f>
        <v>0</v>
      </c>
      <c r="H143" s="233">
        <f>IFERROR($D$143*H189/100, 0)</f>
        <v>0</v>
      </c>
      <c r="I143" s="229">
        <f t="shared" si="75"/>
        <v>0</v>
      </c>
      <c r="J143" s="231">
        <f t="shared" ref="J143:Q143" si="95">IFERROR($D$143*J189/100, 0)</f>
        <v>0</v>
      </c>
      <c r="K143" s="232">
        <f t="shared" si="95"/>
        <v>0</v>
      </c>
      <c r="L143" s="232">
        <f t="shared" si="95"/>
        <v>0</v>
      </c>
      <c r="M143" s="234">
        <f t="shared" si="95"/>
        <v>0</v>
      </c>
      <c r="N143" s="229">
        <f t="shared" ref="N143" si="96">O143+P143</f>
        <v>0</v>
      </c>
      <c r="O143" s="235">
        <f>IFERROR($D$143*O189/100, 0)</f>
        <v>0</v>
      </c>
      <c r="P143" s="233">
        <f t="shared" si="95"/>
        <v>0</v>
      </c>
      <c r="Q143" s="229">
        <f t="shared" si="95"/>
        <v>0</v>
      </c>
    </row>
    <row r="144" spans="2:17" ht="102.75" thickBot="1">
      <c r="B144" s="120" t="s">
        <v>137</v>
      </c>
      <c r="C144" s="121" t="s">
        <v>447</v>
      </c>
      <c r="D144" s="122" t="s">
        <v>448</v>
      </c>
      <c r="E144" s="123" t="s">
        <v>240</v>
      </c>
      <c r="F144" s="124" t="s">
        <v>241</v>
      </c>
      <c r="G144" s="125" t="s">
        <v>242</v>
      </c>
      <c r="H144" s="126" t="s">
        <v>243</v>
      </c>
      <c r="I144" s="122" t="s">
        <v>244</v>
      </c>
      <c r="J144" s="124" t="s">
        <v>245</v>
      </c>
      <c r="K144" s="125" t="s">
        <v>246</v>
      </c>
      <c r="L144" s="126" t="s">
        <v>247</v>
      </c>
      <c r="M144" s="128" t="s">
        <v>248</v>
      </c>
      <c r="N144" s="122" t="s">
        <v>249</v>
      </c>
      <c r="O144" s="129" t="s">
        <v>250</v>
      </c>
      <c r="P144" s="126" t="s">
        <v>251</v>
      </c>
      <c r="Q144" s="123" t="s">
        <v>252</v>
      </c>
    </row>
    <row r="145" spans="1:36" ht="22.5" customHeight="1">
      <c r="B145" s="429" t="s">
        <v>139</v>
      </c>
      <c r="C145" s="430" t="s">
        <v>1334</v>
      </c>
      <c r="D145" s="431"/>
      <c r="E145" s="432"/>
      <c r="F145" s="433"/>
      <c r="G145" s="433"/>
      <c r="H145" s="433"/>
      <c r="I145" s="434"/>
      <c r="J145" s="433"/>
      <c r="K145" s="433"/>
      <c r="L145" s="433"/>
      <c r="M145" s="435"/>
      <c r="N145" s="436"/>
      <c r="O145" s="437"/>
      <c r="P145" s="438"/>
      <c r="Q145" s="433"/>
      <c r="R145" s="116" t="s">
        <v>449</v>
      </c>
    </row>
    <row r="146" spans="1:36" ht="25.5">
      <c r="A146" s="116" t="s">
        <v>1335</v>
      </c>
      <c r="B146" s="429">
        <v>1</v>
      </c>
      <c r="C146" s="439" t="s">
        <v>257</v>
      </c>
      <c r="D146" s="440">
        <f>O146+E146+I146+M146+P146+Q146</f>
        <v>100.00000000000001</v>
      </c>
      <c r="E146" s="441">
        <f t="shared" ref="E146:E189" si="97">SUM(F146:H146)</f>
        <v>28.807016268016241</v>
      </c>
      <c r="F146" s="442">
        <v>1.5696869516342322</v>
      </c>
      <c r="G146" s="442">
        <v>3.5211700050333485</v>
      </c>
      <c r="H146" s="442">
        <v>23.716159311348658</v>
      </c>
      <c r="I146" s="440">
        <f>SUM(J146:L146)</f>
        <v>68.35620157722677</v>
      </c>
      <c r="J146" s="442">
        <v>42.338540112590032</v>
      </c>
      <c r="K146" s="442">
        <v>23.271832781851142</v>
      </c>
      <c r="L146" s="442">
        <v>2.7458286827856022</v>
      </c>
      <c r="M146" s="443">
        <v>2.353239707549355</v>
      </c>
      <c r="N146" s="444">
        <f t="shared" ref="N146:N147" si="98">O146+P146</f>
        <v>0.21812737241996336</v>
      </c>
      <c r="O146" s="445">
        <v>0.21812737241996336</v>
      </c>
      <c r="P146" s="446">
        <v>0</v>
      </c>
      <c r="Q146" s="442">
        <v>0.2654150747876805</v>
      </c>
    </row>
    <row r="147" spans="1:36" ht="15.75" thickBot="1">
      <c r="A147" s="116" t="s">
        <v>1336</v>
      </c>
      <c r="B147" s="447">
        <v>2</v>
      </c>
      <c r="C147" s="448" t="s">
        <v>293</v>
      </c>
      <c r="D147" s="449">
        <f>O147+E147+I147+M147+P147+Q147</f>
        <v>100.00000000000001</v>
      </c>
      <c r="E147" s="450">
        <f t="shared" si="97"/>
        <v>28.807016268016241</v>
      </c>
      <c r="F147" s="442">
        <v>1.5696869516342322</v>
      </c>
      <c r="G147" s="442">
        <v>3.5211700050333485</v>
      </c>
      <c r="H147" s="442">
        <v>23.716159311348658</v>
      </c>
      <c r="I147" s="449">
        <f>SUM(J147:L147)</f>
        <v>68.35620157722677</v>
      </c>
      <c r="J147" s="442">
        <v>42.338540112590032</v>
      </c>
      <c r="K147" s="442">
        <v>23.271832781851142</v>
      </c>
      <c r="L147" s="442">
        <v>2.7458286827856022</v>
      </c>
      <c r="M147" s="451">
        <v>2.353239707549355</v>
      </c>
      <c r="N147" s="452">
        <f t="shared" si="98"/>
        <v>0.21812737241996336</v>
      </c>
      <c r="O147" s="445">
        <v>0.21812737241996336</v>
      </c>
      <c r="P147" s="453">
        <v>0</v>
      </c>
      <c r="Q147" s="454">
        <v>0.2654150747876805</v>
      </c>
    </row>
    <row r="148" spans="1:36" s="114" customFormat="1">
      <c r="A148" s="116"/>
      <c r="B148" s="455" t="s">
        <v>141</v>
      </c>
      <c r="C148" s="456" t="s">
        <v>1337</v>
      </c>
      <c r="D148" s="457"/>
      <c r="E148" s="458"/>
      <c r="F148" s="459"/>
      <c r="G148" s="459"/>
      <c r="H148" s="459"/>
      <c r="I148" s="457"/>
      <c r="J148" s="459"/>
      <c r="K148" s="459"/>
      <c r="L148" s="459"/>
      <c r="M148" s="460"/>
      <c r="N148" s="461"/>
      <c r="O148" s="462"/>
      <c r="P148" s="463"/>
      <c r="Q148" s="459"/>
      <c r="R148" s="116" t="s">
        <v>450</v>
      </c>
      <c r="S148" s="116"/>
      <c r="T148" s="116"/>
      <c r="U148" s="116"/>
      <c r="V148" s="116"/>
      <c r="W148"/>
      <c r="X148"/>
      <c r="Y148"/>
      <c r="Z148"/>
      <c r="AA148"/>
      <c r="AB148"/>
      <c r="AC148"/>
      <c r="AD148"/>
      <c r="AE148"/>
      <c r="AF148"/>
      <c r="AG148"/>
      <c r="AH148"/>
      <c r="AI148"/>
      <c r="AJ148"/>
    </row>
    <row r="149" spans="1:36" s="114" customFormat="1" ht="25.5">
      <c r="A149" s="116" t="s">
        <v>1338</v>
      </c>
      <c r="B149" s="464">
        <v>1</v>
      </c>
      <c r="C149" s="465" t="s">
        <v>302</v>
      </c>
      <c r="D149" s="466">
        <f>O149+E149+I149+M149+P149+Q149</f>
        <v>100.00000000000001</v>
      </c>
      <c r="E149" s="467">
        <f t="shared" si="97"/>
        <v>28.807016268016241</v>
      </c>
      <c r="F149" s="442">
        <v>1.5696869516342322</v>
      </c>
      <c r="G149" s="442">
        <v>3.5211700050333485</v>
      </c>
      <c r="H149" s="442">
        <v>23.716159311348658</v>
      </c>
      <c r="I149" s="466">
        <f>SUM(J149:L149)</f>
        <v>68.35620157722677</v>
      </c>
      <c r="J149" s="442">
        <v>42.338540112590032</v>
      </c>
      <c r="K149" s="442">
        <v>23.271832781851142</v>
      </c>
      <c r="L149" s="442">
        <v>2.7458286827856022</v>
      </c>
      <c r="M149" s="443">
        <v>2.353239707549355</v>
      </c>
      <c r="N149" s="444">
        <f t="shared" ref="N149:N150" si="99">O149+P149</f>
        <v>0.21812737241996336</v>
      </c>
      <c r="O149" s="445">
        <v>0.21812737241996336</v>
      </c>
      <c r="P149" s="446">
        <v>0</v>
      </c>
      <c r="Q149" s="442">
        <v>0.2654150747876805</v>
      </c>
      <c r="R149" s="116"/>
      <c r="S149" s="116"/>
      <c r="T149" s="116"/>
      <c r="U149" s="116"/>
      <c r="V149" s="116"/>
      <c r="W149"/>
      <c r="X149"/>
      <c r="Y149"/>
      <c r="Z149"/>
      <c r="AA149"/>
      <c r="AB149"/>
      <c r="AC149"/>
      <c r="AD149"/>
      <c r="AE149"/>
      <c r="AF149"/>
      <c r="AG149"/>
      <c r="AH149"/>
      <c r="AI149"/>
      <c r="AJ149"/>
    </row>
    <row r="150" spans="1:36" s="114" customFormat="1" ht="15.75" thickBot="1">
      <c r="A150" s="116" t="s">
        <v>1339</v>
      </c>
      <c r="B150" s="468">
        <v>2</v>
      </c>
      <c r="C150" s="469" t="s">
        <v>304</v>
      </c>
      <c r="D150" s="470">
        <f>O150+E150+I150+M150+P150+Q150</f>
        <v>100.00000000000001</v>
      </c>
      <c r="E150" s="471">
        <f t="shared" si="97"/>
        <v>28.807016268016241</v>
      </c>
      <c r="F150" s="454">
        <v>1.5696869516342322</v>
      </c>
      <c r="G150" s="454">
        <v>3.5211700050333485</v>
      </c>
      <c r="H150" s="454">
        <v>23.716159311348658</v>
      </c>
      <c r="I150" s="470">
        <f>SUM(J150:L150)</f>
        <v>68.35620157722677</v>
      </c>
      <c r="J150" s="454">
        <v>42.338540112590032</v>
      </c>
      <c r="K150" s="454">
        <v>23.271832781851142</v>
      </c>
      <c r="L150" s="454">
        <v>2.7458286827856022</v>
      </c>
      <c r="M150" s="451">
        <v>2.353239707549355</v>
      </c>
      <c r="N150" s="452">
        <f t="shared" si="99"/>
        <v>0.21812737241996336</v>
      </c>
      <c r="O150" s="472">
        <v>0.21812737241996336</v>
      </c>
      <c r="P150" s="453">
        <v>0</v>
      </c>
      <c r="Q150" s="454">
        <v>0.2654150747876805</v>
      </c>
      <c r="R150" s="116"/>
      <c r="S150" s="116"/>
      <c r="T150" s="116"/>
      <c r="U150" s="116"/>
      <c r="V150" s="116"/>
      <c r="W150"/>
      <c r="X150"/>
      <c r="Y150"/>
      <c r="Z150"/>
      <c r="AA150"/>
      <c r="AB150"/>
      <c r="AC150"/>
      <c r="AD150"/>
      <c r="AE150"/>
      <c r="AF150"/>
      <c r="AG150"/>
      <c r="AH150"/>
      <c r="AI150"/>
      <c r="AJ150"/>
    </row>
    <row r="151" spans="1:36" s="114" customFormat="1">
      <c r="A151" s="116"/>
      <c r="B151" s="455" t="s">
        <v>143</v>
      </c>
      <c r="C151" s="430" t="s">
        <v>1340</v>
      </c>
      <c r="D151" s="457"/>
      <c r="E151" s="458"/>
      <c r="F151" s="459"/>
      <c r="G151" s="459"/>
      <c r="H151" s="459"/>
      <c r="I151" s="457"/>
      <c r="J151" s="459"/>
      <c r="K151" s="459"/>
      <c r="L151" s="459"/>
      <c r="M151" s="460"/>
      <c r="N151" s="461"/>
      <c r="O151" s="462"/>
      <c r="P151" s="463"/>
      <c r="Q151" s="459"/>
      <c r="R151" s="116" t="s">
        <v>451</v>
      </c>
      <c r="S151" s="116"/>
      <c r="T151" s="116"/>
      <c r="U151" s="116"/>
      <c r="V151" s="116"/>
      <c r="W151"/>
      <c r="X151"/>
      <c r="Y151"/>
      <c r="Z151"/>
      <c r="AA151"/>
      <c r="AB151"/>
      <c r="AC151"/>
      <c r="AD151"/>
      <c r="AE151"/>
      <c r="AF151"/>
      <c r="AG151"/>
      <c r="AH151"/>
      <c r="AI151"/>
      <c r="AJ151"/>
    </row>
    <row r="152" spans="1:36" s="114" customFormat="1" ht="15.75" thickBot="1">
      <c r="A152" s="116" t="s">
        <v>1341</v>
      </c>
      <c r="B152" s="473">
        <v>1</v>
      </c>
      <c r="C152" s="474" t="s">
        <v>308</v>
      </c>
      <c r="D152" s="470">
        <f>O152+E152+I152+M152+P152+Q152</f>
        <v>100.00000000000001</v>
      </c>
      <c r="E152" s="471">
        <f t="shared" si="97"/>
        <v>28.807016268016241</v>
      </c>
      <c r="F152" s="454">
        <v>1.5696869516342322</v>
      </c>
      <c r="G152" s="454">
        <v>3.5211700050333485</v>
      </c>
      <c r="H152" s="454">
        <v>23.716159311348658</v>
      </c>
      <c r="I152" s="470">
        <f>SUM(J152:L152)</f>
        <v>68.35620157722677</v>
      </c>
      <c r="J152" s="454">
        <v>42.338540112590032</v>
      </c>
      <c r="K152" s="454">
        <v>23.271832781851142</v>
      </c>
      <c r="L152" s="454">
        <v>2.7458286827856022</v>
      </c>
      <c r="M152" s="451">
        <v>2.353239707549355</v>
      </c>
      <c r="N152" s="452">
        <f>O152+P152</f>
        <v>0.21812737241996336</v>
      </c>
      <c r="O152" s="472">
        <v>0.21812737241996336</v>
      </c>
      <c r="P152" s="453">
        <v>0</v>
      </c>
      <c r="Q152" s="454">
        <v>0.2654150747876805</v>
      </c>
      <c r="R152" s="116"/>
      <c r="S152" s="116"/>
      <c r="T152" s="116"/>
      <c r="U152" s="116"/>
      <c r="V152" s="116"/>
      <c r="W152"/>
      <c r="X152"/>
      <c r="Y152"/>
      <c r="Z152"/>
      <c r="AA152"/>
      <c r="AB152"/>
      <c r="AC152"/>
      <c r="AD152"/>
      <c r="AE152"/>
      <c r="AF152"/>
      <c r="AG152"/>
      <c r="AH152"/>
      <c r="AI152"/>
      <c r="AJ152"/>
    </row>
    <row r="153" spans="1:36" s="114" customFormat="1">
      <c r="A153" s="116"/>
      <c r="B153" s="475" t="s">
        <v>452</v>
      </c>
      <c r="C153" s="476" t="s">
        <v>1342</v>
      </c>
      <c r="D153" s="457"/>
      <c r="E153" s="458"/>
      <c r="F153" s="459"/>
      <c r="G153" s="459"/>
      <c r="H153" s="459"/>
      <c r="I153" s="457"/>
      <c r="J153" s="459"/>
      <c r="K153" s="459"/>
      <c r="L153" s="459"/>
      <c r="M153" s="460"/>
      <c r="N153" s="461"/>
      <c r="O153" s="462"/>
      <c r="P153" s="463"/>
      <c r="Q153" s="459"/>
      <c r="R153" s="116" t="s">
        <v>453</v>
      </c>
      <c r="S153" s="116"/>
      <c r="T153" s="116"/>
      <c r="U153" s="116"/>
      <c r="V153" s="116"/>
      <c r="W153"/>
      <c r="X153"/>
      <c r="Y153"/>
      <c r="Z153"/>
      <c r="AA153"/>
      <c r="AB153"/>
      <c r="AC153"/>
      <c r="AD153"/>
      <c r="AE153"/>
      <c r="AF153"/>
      <c r="AG153"/>
      <c r="AH153"/>
      <c r="AI153"/>
      <c r="AJ153"/>
    </row>
    <row r="154" spans="1:36" s="114" customFormat="1">
      <c r="A154" s="116" t="s">
        <v>1343</v>
      </c>
      <c r="B154" s="464">
        <v>1</v>
      </c>
      <c r="C154" s="465" t="s">
        <v>263</v>
      </c>
      <c r="D154" s="466">
        <f t="shared" ref="D154:D159" si="100">O154+E154+I154+M154+P154+Q154</f>
        <v>100.00000000000001</v>
      </c>
      <c r="E154" s="467">
        <f t="shared" si="97"/>
        <v>28.807016268016241</v>
      </c>
      <c r="F154" s="442">
        <v>1.5696869516342322</v>
      </c>
      <c r="G154" s="442">
        <v>3.5211700050333485</v>
      </c>
      <c r="H154" s="442">
        <v>23.716159311348658</v>
      </c>
      <c r="I154" s="466">
        <f t="shared" ref="I154:I159" si="101">SUM(J154:L154)</f>
        <v>68.35620157722677</v>
      </c>
      <c r="J154" s="442">
        <v>42.338540112590032</v>
      </c>
      <c r="K154" s="442">
        <v>23.271832781851142</v>
      </c>
      <c r="L154" s="442">
        <v>2.7458286827856022</v>
      </c>
      <c r="M154" s="443">
        <v>2.353239707549355</v>
      </c>
      <c r="N154" s="444">
        <f t="shared" ref="N154:N159" si="102">O154+P154</f>
        <v>0.21812737241996336</v>
      </c>
      <c r="O154" s="445">
        <v>0.21812737241996336</v>
      </c>
      <c r="P154" s="446">
        <v>0</v>
      </c>
      <c r="Q154" s="442">
        <v>0.2654150747876805</v>
      </c>
      <c r="R154" s="116"/>
      <c r="S154" s="116"/>
      <c r="T154" s="116"/>
      <c r="U154" s="116"/>
      <c r="V154" s="116"/>
      <c r="W154"/>
      <c r="X154"/>
      <c r="Y154"/>
      <c r="Z154"/>
      <c r="AA154"/>
      <c r="AB154"/>
      <c r="AC154"/>
      <c r="AD154"/>
      <c r="AE154"/>
      <c r="AF154"/>
      <c r="AG154"/>
      <c r="AH154"/>
      <c r="AI154"/>
      <c r="AJ154"/>
    </row>
    <row r="155" spans="1:36" s="114" customFormat="1">
      <c r="A155" s="116" t="s">
        <v>1344</v>
      </c>
      <c r="B155" s="464">
        <v>2</v>
      </c>
      <c r="C155" s="465" t="s">
        <v>267</v>
      </c>
      <c r="D155" s="466">
        <f t="shared" si="100"/>
        <v>100.00000000000001</v>
      </c>
      <c r="E155" s="467">
        <f t="shared" si="97"/>
        <v>28.807016268016241</v>
      </c>
      <c r="F155" s="442">
        <v>1.5696869516342322</v>
      </c>
      <c r="G155" s="442">
        <v>3.5211700050333485</v>
      </c>
      <c r="H155" s="442">
        <v>23.716159311348658</v>
      </c>
      <c r="I155" s="466">
        <f t="shared" si="101"/>
        <v>68.35620157722677</v>
      </c>
      <c r="J155" s="442">
        <v>42.338540112590032</v>
      </c>
      <c r="K155" s="442">
        <v>23.271832781851142</v>
      </c>
      <c r="L155" s="442">
        <v>2.7458286827856022</v>
      </c>
      <c r="M155" s="443">
        <v>2.353239707549355</v>
      </c>
      <c r="N155" s="444">
        <f t="shared" si="102"/>
        <v>0.21812737241996336</v>
      </c>
      <c r="O155" s="445">
        <v>0.21812737241996336</v>
      </c>
      <c r="P155" s="446">
        <v>0</v>
      </c>
      <c r="Q155" s="442">
        <v>0.2654150747876805</v>
      </c>
      <c r="R155" s="116"/>
      <c r="S155" s="116"/>
      <c r="T155" s="116"/>
      <c r="U155" s="116"/>
      <c r="V155" s="116"/>
      <c r="W155"/>
      <c r="X155"/>
      <c r="Y155"/>
      <c r="Z155"/>
      <c r="AA155"/>
      <c r="AB155"/>
      <c r="AC155"/>
      <c r="AD155"/>
      <c r="AE155"/>
      <c r="AF155"/>
      <c r="AG155"/>
      <c r="AH155"/>
      <c r="AI155"/>
      <c r="AJ155"/>
    </row>
    <row r="156" spans="1:36" s="114" customFormat="1">
      <c r="A156" s="116" t="s">
        <v>1345</v>
      </c>
      <c r="B156" s="464">
        <v>3</v>
      </c>
      <c r="C156" s="465" t="s">
        <v>454</v>
      </c>
      <c r="D156" s="466">
        <f t="shared" si="100"/>
        <v>100.00000000000001</v>
      </c>
      <c r="E156" s="467">
        <f t="shared" si="97"/>
        <v>28.807016268016241</v>
      </c>
      <c r="F156" s="442">
        <v>1.5696869516342322</v>
      </c>
      <c r="G156" s="442">
        <v>3.5211700050333485</v>
      </c>
      <c r="H156" s="442">
        <v>23.716159311348658</v>
      </c>
      <c r="I156" s="466">
        <f t="shared" si="101"/>
        <v>68.35620157722677</v>
      </c>
      <c r="J156" s="442">
        <v>42.338540112590032</v>
      </c>
      <c r="K156" s="442">
        <v>23.271832781851142</v>
      </c>
      <c r="L156" s="442">
        <v>2.7458286827856022</v>
      </c>
      <c r="M156" s="443">
        <v>2.353239707549355</v>
      </c>
      <c r="N156" s="444">
        <f t="shared" si="102"/>
        <v>0.21812737241996336</v>
      </c>
      <c r="O156" s="445">
        <v>0.21812737241996336</v>
      </c>
      <c r="P156" s="446">
        <v>0</v>
      </c>
      <c r="Q156" s="442">
        <v>0.2654150747876805</v>
      </c>
      <c r="R156" s="116"/>
      <c r="S156" s="116"/>
      <c r="T156" s="116"/>
      <c r="U156" s="116"/>
      <c r="V156" s="116"/>
      <c r="W156"/>
      <c r="X156"/>
      <c r="Y156"/>
      <c r="Z156"/>
      <c r="AA156"/>
      <c r="AB156"/>
      <c r="AC156"/>
      <c r="AD156"/>
      <c r="AE156"/>
      <c r="AF156"/>
      <c r="AG156"/>
      <c r="AH156"/>
      <c r="AI156"/>
      <c r="AJ156"/>
    </row>
    <row r="157" spans="1:36" s="114" customFormat="1">
      <c r="A157" s="116" t="s">
        <v>1346</v>
      </c>
      <c r="B157" s="464">
        <v>4</v>
      </c>
      <c r="C157" s="465" t="s">
        <v>455</v>
      </c>
      <c r="D157" s="466">
        <f t="shared" si="100"/>
        <v>100.00000000000001</v>
      </c>
      <c r="E157" s="467">
        <f t="shared" si="97"/>
        <v>28.807016268016241</v>
      </c>
      <c r="F157" s="442">
        <v>1.5696869516342322</v>
      </c>
      <c r="G157" s="442">
        <v>3.5211700050333485</v>
      </c>
      <c r="H157" s="442">
        <v>23.716159311348658</v>
      </c>
      <c r="I157" s="466">
        <f t="shared" si="101"/>
        <v>68.35620157722677</v>
      </c>
      <c r="J157" s="442">
        <v>42.338540112590032</v>
      </c>
      <c r="K157" s="442">
        <v>23.271832781851142</v>
      </c>
      <c r="L157" s="442">
        <v>2.7458286827856022</v>
      </c>
      <c r="M157" s="443">
        <v>2.353239707549355</v>
      </c>
      <c r="N157" s="444">
        <f t="shared" si="102"/>
        <v>0.21812737241996336</v>
      </c>
      <c r="O157" s="445">
        <v>0.21812737241996336</v>
      </c>
      <c r="P157" s="446">
        <v>0</v>
      </c>
      <c r="Q157" s="442">
        <v>0.2654150747876805</v>
      </c>
      <c r="R157" s="116"/>
      <c r="S157" s="116"/>
      <c r="T157" s="116"/>
      <c r="U157" s="116"/>
      <c r="V157" s="116"/>
      <c r="W157"/>
      <c r="X157"/>
      <c r="Y157"/>
      <c r="Z157"/>
      <c r="AA157"/>
      <c r="AB157"/>
      <c r="AC157"/>
      <c r="AD157"/>
      <c r="AE157"/>
      <c r="AF157"/>
      <c r="AG157"/>
      <c r="AH157"/>
      <c r="AI157"/>
      <c r="AJ157"/>
    </row>
    <row r="158" spans="1:36" s="114" customFormat="1" ht="26.25" thickBot="1">
      <c r="A158" s="116" t="s">
        <v>1347</v>
      </c>
      <c r="B158" s="468">
        <v>5</v>
      </c>
      <c r="C158" s="469" t="s">
        <v>317</v>
      </c>
      <c r="D158" s="470">
        <f t="shared" si="100"/>
        <v>100.00000000000001</v>
      </c>
      <c r="E158" s="471">
        <f t="shared" si="97"/>
        <v>28.807016268016241</v>
      </c>
      <c r="F158" s="454">
        <v>1.5696869516342322</v>
      </c>
      <c r="G158" s="454">
        <v>3.5211700050333485</v>
      </c>
      <c r="H158" s="454">
        <v>23.716159311348658</v>
      </c>
      <c r="I158" s="470">
        <f t="shared" si="101"/>
        <v>68.35620157722677</v>
      </c>
      <c r="J158" s="454">
        <v>42.338540112590032</v>
      </c>
      <c r="K158" s="454">
        <v>23.271832781851142</v>
      </c>
      <c r="L158" s="454">
        <v>2.7458286827856022</v>
      </c>
      <c r="M158" s="451">
        <v>2.353239707549355</v>
      </c>
      <c r="N158" s="452">
        <f t="shared" si="102"/>
        <v>0.21812737241996336</v>
      </c>
      <c r="O158" s="472">
        <v>0.21812737241996336</v>
      </c>
      <c r="P158" s="453">
        <v>0</v>
      </c>
      <c r="Q158" s="454">
        <v>0.2654150747876805</v>
      </c>
      <c r="R158" s="116"/>
      <c r="S158" s="116"/>
      <c r="T158" s="116"/>
      <c r="U158" s="116"/>
      <c r="V158" s="116"/>
      <c r="W158"/>
      <c r="X158"/>
      <c r="Y158"/>
      <c r="Z158"/>
      <c r="AA158"/>
      <c r="AB158"/>
      <c r="AC158"/>
      <c r="AD158"/>
      <c r="AE158"/>
      <c r="AF158"/>
      <c r="AG158"/>
      <c r="AH158"/>
      <c r="AI158"/>
      <c r="AJ158"/>
    </row>
    <row r="159" spans="1:36" s="114" customFormat="1" ht="15.75" thickBot="1">
      <c r="A159" s="116" t="s">
        <v>1348</v>
      </c>
      <c r="B159" s="477" t="s">
        <v>456</v>
      </c>
      <c r="C159" s="478" t="s">
        <v>1349</v>
      </c>
      <c r="D159" s="479">
        <f t="shared" si="100"/>
        <v>100.00000000000001</v>
      </c>
      <c r="E159" s="480">
        <f t="shared" si="97"/>
        <v>28.807016268016241</v>
      </c>
      <c r="F159" s="481">
        <v>1.5696869516342322</v>
      </c>
      <c r="G159" s="481">
        <v>3.5211700050333485</v>
      </c>
      <c r="H159" s="481">
        <v>23.716159311348658</v>
      </c>
      <c r="I159" s="479">
        <f t="shared" si="101"/>
        <v>68.35620157722677</v>
      </c>
      <c r="J159" s="481">
        <v>42.338540112590032</v>
      </c>
      <c r="K159" s="481">
        <v>23.271832781851142</v>
      </c>
      <c r="L159" s="481">
        <v>2.7458286827856022</v>
      </c>
      <c r="M159" s="482">
        <v>2.353239707549355</v>
      </c>
      <c r="N159" s="483">
        <f t="shared" si="102"/>
        <v>0.21812737241996336</v>
      </c>
      <c r="O159" s="484">
        <v>0.21812737241996336</v>
      </c>
      <c r="P159" s="485">
        <v>0</v>
      </c>
      <c r="Q159" s="481">
        <v>0.2654150747876805</v>
      </c>
      <c r="R159" s="116" t="s">
        <v>457</v>
      </c>
      <c r="S159" s="116"/>
      <c r="T159" s="116"/>
      <c r="U159" s="116"/>
      <c r="V159" s="116"/>
      <c r="W159"/>
      <c r="X159"/>
      <c r="Y159"/>
      <c r="Z159"/>
      <c r="AA159"/>
      <c r="AB159"/>
      <c r="AC159"/>
      <c r="AD159"/>
      <c r="AE159"/>
      <c r="AF159"/>
      <c r="AG159"/>
      <c r="AH159"/>
      <c r="AI159"/>
      <c r="AJ159"/>
    </row>
    <row r="160" spans="1:36" s="114" customFormat="1">
      <c r="A160" s="116"/>
      <c r="B160" s="455" t="s">
        <v>458</v>
      </c>
      <c r="C160" s="456" t="s">
        <v>1350</v>
      </c>
      <c r="D160" s="457"/>
      <c r="E160" s="458"/>
      <c r="F160" s="459"/>
      <c r="G160" s="459"/>
      <c r="H160" s="459"/>
      <c r="I160" s="457"/>
      <c r="J160" s="459"/>
      <c r="K160" s="459"/>
      <c r="L160" s="459"/>
      <c r="M160" s="460"/>
      <c r="N160" s="461"/>
      <c r="O160" s="462"/>
      <c r="P160" s="463"/>
      <c r="Q160" s="459"/>
      <c r="R160" s="116" t="s">
        <v>459</v>
      </c>
      <c r="S160" s="116"/>
      <c r="T160" s="116"/>
      <c r="U160" s="116"/>
      <c r="V160" s="116"/>
      <c r="W160"/>
      <c r="X160"/>
      <c r="Y160"/>
      <c r="Z160"/>
      <c r="AA160"/>
      <c r="AB160"/>
      <c r="AC160"/>
      <c r="AD160"/>
      <c r="AE160"/>
      <c r="AF160"/>
      <c r="AG160"/>
      <c r="AH160"/>
      <c r="AI160"/>
      <c r="AJ160"/>
    </row>
    <row r="161" spans="1:36" s="114" customFormat="1">
      <c r="A161" s="116" t="s">
        <v>1351</v>
      </c>
      <c r="B161" s="464">
        <v>1</v>
      </c>
      <c r="C161" s="465" t="s">
        <v>271</v>
      </c>
      <c r="D161" s="466">
        <f>O161+E161+I161+M161+P161+Q161</f>
        <v>100.00000000000001</v>
      </c>
      <c r="E161" s="467">
        <f t="shared" si="97"/>
        <v>28.807016268016241</v>
      </c>
      <c r="F161" s="442">
        <v>1.5696869516342322</v>
      </c>
      <c r="G161" s="442">
        <v>3.5211700050333485</v>
      </c>
      <c r="H161" s="442">
        <v>23.716159311348658</v>
      </c>
      <c r="I161" s="466">
        <f>SUM(J161:L161)</f>
        <v>68.35620157722677</v>
      </c>
      <c r="J161" s="442">
        <v>42.338540112590032</v>
      </c>
      <c r="K161" s="442">
        <v>23.271832781851142</v>
      </c>
      <c r="L161" s="442">
        <v>2.7458286827856022</v>
      </c>
      <c r="M161" s="443">
        <v>2.353239707549355</v>
      </c>
      <c r="N161" s="444">
        <f t="shared" ref="N161:N165" si="103">O161+P161</f>
        <v>0.21812737241996336</v>
      </c>
      <c r="O161" s="445">
        <v>0.21812737241996336</v>
      </c>
      <c r="P161" s="446">
        <v>0</v>
      </c>
      <c r="Q161" s="442">
        <v>0.2654150747876805</v>
      </c>
      <c r="R161" s="116"/>
      <c r="S161" s="116"/>
      <c r="T161" s="116"/>
      <c r="U161" s="116"/>
      <c r="V161" s="116"/>
      <c r="W161"/>
      <c r="X161"/>
      <c r="Y161"/>
      <c r="Z161"/>
      <c r="AA161"/>
      <c r="AB161"/>
      <c r="AC161"/>
      <c r="AD161"/>
      <c r="AE161"/>
      <c r="AF161"/>
      <c r="AG161"/>
      <c r="AH161"/>
      <c r="AI161"/>
      <c r="AJ161"/>
    </row>
    <row r="162" spans="1:36" s="114" customFormat="1">
      <c r="A162" s="116" t="s">
        <v>1352</v>
      </c>
      <c r="B162" s="464">
        <v>2</v>
      </c>
      <c r="C162" s="486" t="s">
        <v>325</v>
      </c>
      <c r="D162" s="466">
        <f>O162+E162+I162+M162+P162+Q162</f>
        <v>100.00000000000001</v>
      </c>
      <c r="E162" s="467">
        <f t="shared" si="97"/>
        <v>28.807016268016241</v>
      </c>
      <c r="F162" s="442">
        <v>1.5696869516342322</v>
      </c>
      <c r="G162" s="442">
        <v>3.5211700050333485</v>
      </c>
      <c r="H162" s="442">
        <v>23.716159311348658</v>
      </c>
      <c r="I162" s="466">
        <f>SUM(J162:L162)</f>
        <v>68.35620157722677</v>
      </c>
      <c r="J162" s="442">
        <v>42.338540112590032</v>
      </c>
      <c r="K162" s="442">
        <v>23.271832781851142</v>
      </c>
      <c r="L162" s="442">
        <v>2.7458286827856022</v>
      </c>
      <c r="M162" s="443">
        <v>2.353239707549355</v>
      </c>
      <c r="N162" s="444">
        <f t="shared" si="103"/>
        <v>0.21812737241996336</v>
      </c>
      <c r="O162" s="445">
        <v>0.21812737241996336</v>
      </c>
      <c r="P162" s="446">
        <v>0</v>
      </c>
      <c r="Q162" s="442">
        <v>0.2654150747876805</v>
      </c>
      <c r="R162" s="116"/>
      <c r="S162" s="116"/>
      <c r="T162" s="116"/>
      <c r="U162" s="116"/>
      <c r="V162" s="116"/>
      <c r="W162"/>
      <c r="X162"/>
      <c r="Y162"/>
      <c r="Z162"/>
      <c r="AA162"/>
      <c r="AB162"/>
      <c r="AC162"/>
      <c r="AD162"/>
      <c r="AE162"/>
      <c r="AF162"/>
      <c r="AG162"/>
      <c r="AH162"/>
      <c r="AI162"/>
      <c r="AJ162"/>
    </row>
    <row r="163" spans="1:36" s="114" customFormat="1">
      <c r="A163" s="116" t="s">
        <v>1353</v>
      </c>
      <c r="B163" s="464">
        <v>3</v>
      </c>
      <c r="C163" s="465" t="s">
        <v>460</v>
      </c>
      <c r="D163" s="466">
        <f>O163+E163+I163+M163+P163+Q163</f>
        <v>100.00000000000001</v>
      </c>
      <c r="E163" s="467">
        <f t="shared" si="97"/>
        <v>28.807016268016241</v>
      </c>
      <c r="F163" s="442">
        <v>1.5696869516342322</v>
      </c>
      <c r="G163" s="442">
        <v>3.5211700050333485</v>
      </c>
      <c r="H163" s="442">
        <v>23.716159311348658</v>
      </c>
      <c r="I163" s="466">
        <f>SUM(J163:L163)</f>
        <v>68.35620157722677</v>
      </c>
      <c r="J163" s="442">
        <v>42.338540112590032</v>
      </c>
      <c r="K163" s="442">
        <v>23.271832781851142</v>
      </c>
      <c r="L163" s="442">
        <v>2.7458286827856022</v>
      </c>
      <c r="M163" s="443">
        <v>2.353239707549355</v>
      </c>
      <c r="N163" s="444">
        <f t="shared" si="103"/>
        <v>0.21812737241996336</v>
      </c>
      <c r="O163" s="445">
        <v>0.21812737241996336</v>
      </c>
      <c r="P163" s="446">
        <v>0</v>
      </c>
      <c r="Q163" s="442">
        <v>0.2654150747876805</v>
      </c>
      <c r="R163" s="116"/>
      <c r="S163" s="116"/>
      <c r="T163" s="116"/>
      <c r="U163" s="116"/>
      <c r="V163" s="116"/>
      <c r="W163"/>
      <c r="X163"/>
      <c r="Y163"/>
      <c r="Z163"/>
      <c r="AA163"/>
      <c r="AB163"/>
      <c r="AC163"/>
      <c r="AD163"/>
      <c r="AE163"/>
      <c r="AF163"/>
      <c r="AG163"/>
      <c r="AH163"/>
      <c r="AI163"/>
      <c r="AJ163"/>
    </row>
    <row r="164" spans="1:36" s="114" customFormat="1">
      <c r="A164" s="116" t="s">
        <v>1354</v>
      </c>
      <c r="B164" s="468">
        <v>4</v>
      </c>
      <c r="C164" s="469" t="s">
        <v>329</v>
      </c>
      <c r="D164" s="466">
        <f t="shared" ref="D164:D165" si="104">O164+E164+I164+M164+P164+Q164</f>
        <v>100.00000000000001</v>
      </c>
      <c r="E164" s="467">
        <f t="shared" ref="E164:E165" si="105">SUM(F164:H164)</f>
        <v>28.807016268016241</v>
      </c>
      <c r="F164" s="442">
        <v>1.5696869516342322</v>
      </c>
      <c r="G164" s="442">
        <v>3.5211700050333485</v>
      </c>
      <c r="H164" s="442">
        <v>23.716159311348658</v>
      </c>
      <c r="I164" s="466">
        <f t="shared" ref="I164:I165" si="106">SUM(J164:L164)</f>
        <v>68.35620157722677</v>
      </c>
      <c r="J164" s="442">
        <v>42.338540112590032</v>
      </c>
      <c r="K164" s="442">
        <v>23.271832781851142</v>
      </c>
      <c r="L164" s="442">
        <v>2.7458286827856022</v>
      </c>
      <c r="M164" s="443">
        <v>2.353239707549355</v>
      </c>
      <c r="N164" s="444">
        <f t="shared" si="103"/>
        <v>0.21812737241996336</v>
      </c>
      <c r="O164" s="445">
        <v>0.21812737241996336</v>
      </c>
      <c r="P164" s="446">
        <v>0</v>
      </c>
      <c r="Q164" s="442">
        <v>0.2654150747876805</v>
      </c>
      <c r="R164" s="116"/>
      <c r="S164" s="116"/>
      <c r="T164" s="116"/>
      <c r="U164" s="116"/>
      <c r="V164" s="116"/>
      <c r="W164"/>
      <c r="X164"/>
      <c r="Y164"/>
      <c r="Z164"/>
      <c r="AA164"/>
      <c r="AB164"/>
      <c r="AC164"/>
      <c r="AD164"/>
      <c r="AE164"/>
      <c r="AF164"/>
      <c r="AG164"/>
      <c r="AH164"/>
      <c r="AI164"/>
      <c r="AJ164"/>
    </row>
    <row r="165" spans="1:36" s="114" customFormat="1" ht="15.75" thickBot="1">
      <c r="A165" s="116" t="s">
        <v>1355</v>
      </c>
      <c r="B165" s="468">
        <v>5</v>
      </c>
      <c r="C165" s="469" t="s">
        <v>461</v>
      </c>
      <c r="D165" s="466">
        <f t="shared" si="104"/>
        <v>100.00000000000001</v>
      </c>
      <c r="E165" s="467">
        <f t="shared" si="105"/>
        <v>28.807016268016241</v>
      </c>
      <c r="F165" s="442">
        <v>1.5696869516342322</v>
      </c>
      <c r="G165" s="442">
        <v>3.5211700050333485</v>
      </c>
      <c r="H165" s="442">
        <v>23.716159311348658</v>
      </c>
      <c r="I165" s="466">
        <f t="shared" si="106"/>
        <v>68.35620157722677</v>
      </c>
      <c r="J165" s="442">
        <v>42.338540112590032</v>
      </c>
      <c r="K165" s="442">
        <v>23.271832781851142</v>
      </c>
      <c r="L165" s="442">
        <v>2.7458286827856022</v>
      </c>
      <c r="M165" s="443">
        <v>2.353239707549355</v>
      </c>
      <c r="N165" s="444">
        <f t="shared" si="103"/>
        <v>0.21812737241996336</v>
      </c>
      <c r="O165" s="445">
        <v>0.21812737241996336</v>
      </c>
      <c r="P165" s="446">
        <v>0</v>
      </c>
      <c r="Q165" s="442">
        <v>0.2654150747876805</v>
      </c>
      <c r="R165" s="116"/>
      <c r="S165" s="116"/>
      <c r="T165" s="116"/>
      <c r="U165" s="116"/>
      <c r="V165" s="116"/>
      <c r="W165"/>
      <c r="X165"/>
      <c r="Y165"/>
      <c r="Z165"/>
      <c r="AA165"/>
      <c r="AB165"/>
      <c r="AC165"/>
      <c r="AD165"/>
      <c r="AE165"/>
      <c r="AF165"/>
      <c r="AG165"/>
      <c r="AH165"/>
      <c r="AI165"/>
      <c r="AJ165"/>
    </row>
    <row r="166" spans="1:36" s="114" customFormat="1">
      <c r="A166" s="116"/>
      <c r="B166" s="455" t="s">
        <v>462</v>
      </c>
      <c r="C166" s="456" t="s">
        <v>1356</v>
      </c>
      <c r="D166" s="457"/>
      <c r="E166" s="458"/>
      <c r="F166" s="459"/>
      <c r="G166" s="459"/>
      <c r="H166" s="459"/>
      <c r="I166" s="457"/>
      <c r="J166" s="459"/>
      <c r="K166" s="459"/>
      <c r="L166" s="459"/>
      <c r="M166" s="460"/>
      <c r="N166" s="461"/>
      <c r="O166" s="462"/>
      <c r="P166" s="463"/>
      <c r="Q166" s="459"/>
      <c r="R166" s="116" t="s">
        <v>463</v>
      </c>
      <c r="S166" s="116"/>
      <c r="T166" s="116"/>
      <c r="U166" s="116"/>
      <c r="V166" s="116"/>
      <c r="W166"/>
      <c r="X166"/>
      <c r="Y166"/>
      <c r="Z166"/>
      <c r="AA166"/>
      <c r="AB166"/>
      <c r="AC166"/>
      <c r="AD166"/>
      <c r="AE166"/>
      <c r="AF166"/>
      <c r="AG166"/>
      <c r="AH166"/>
      <c r="AI166"/>
      <c r="AJ166"/>
    </row>
    <row r="167" spans="1:36" s="114" customFormat="1">
      <c r="A167" s="116" t="s">
        <v>1357</v>
      </c>
      <c r="B167" s="464">
        <v>1</v>
      </c>
      <c r="C167" s="465" t="s">
        <v>464</v>
      </c>
      <c r="D167" s="466">
        <f>O167+E167+I167+M167+P167+Q167</f>
        <v>100.00000000000001</v>
      </c>
      <c r="E167" s="467">
        <f t="shared" si="97"/>
        <v>28.807016268016241</v>
      </c>
      <c r="F167" s="442">
        <v>1.5696869516342322</v>
      </c>
      <c r="G167" s="442">
        <v>3.5211700050333485</v>
      </c>
      <c r="H167" s="442">
        <v>23.716159311348658</v>
      </c>
      <c r="I167" s="466">
        <f>SUM(J167:L167)</f>
        <v>68.35620157722677</v>
      </c>
      <c r="J167" s="442">
        <v>42.338540112590032</v>
      </c>
      <c r="K167" s="442">
        <v>23.271832781851142</v>
      </c>
      <c r="L167" s="442">
        <v>2.7458286827856022</v>
      </c>
      <c r="M167" s="443">
        <v>2.353239707549355</v>
      </c>
      <c r="N167" s="444">
        <f t="shared" ref="N167:N168" si="107">O167+P167</f>
        <v>0.21812737241996336</v>
      </c>
      <c r="O167" s="445">
        <v>0.21812737241996336</v>
      </c>
      <c r="P167" s="446">
        <v>0</v>
      </c>
      <c r="Q167" s="442">
        <v>0.2654150747876805</v>
      </c>
      <c r="R167" s="116"/>
      <c r="S167" s="116"/>
      <c r="T167" s="116"/>
      <c r="U167" s="116"/>
      <c r="V167" s="116"/>
      <c r="W167"/>
      <c r="X167"/>
      <c r="Y167"/>
      <c r="Z167"/>
      <c r="AA167"/>
      <c r="AB167"/>
      <c r="AC167"/>
      <c r="AD167"/>
      <c r="AE167"/>
      <c r="AF167"/>
      <c r="AG167"/>
      <c r="AH167"/>
      <c r="AI167"/>
      <c r="AJ167"/>
    </row>
    <row r="168" spans="1:36" s="114" customFormat="1">
      <c r="A168" s="116" t="s">
        <v>1358</v>
      </c>
      <c r="B168" s="468">
        <v>2</v>
      </c>
      <c r="C168" s="469" t="s">
        <v>465</v>
      </c>
      <c r="D168" s="466">
        <f>O168+E168+I168+M168+P168+Q168</f>
        <v>100.00000000000001</v>
      </c>
      <c r="E168" s="467">
        <f t="shared" si="97"/>
        <v>28.807016268016241</v>
      </c>
      <c r="F168" s="487">
        <v>1.5696869516342322</v>
      </c>
      <c r="G168" s="487">
        <v>3.5211700050333485</v>
      </c>
      <c r="H168" s="487">
        <v>23.716159311348658</v>
      </c>
      <c r="I168" s="466">
        <f>SUM(J168:L168)</f>
        <v>68.35620157722677</v>
      </c>
      <c r="J168" s="487">
        <v>42.338540112590032</v>
      </c>
      <c r="K168" s="487">
        <v>23.271832781851142</v>
      </c>
      <c r="L168" s="487">
        <v>2.7458286827856022</v>
      </c>
      <c r="M168" s="488">
        <v>2.353239707549355</v>
      </c>
      <c r="N168" s="489">
        <f t="shared" si="107"/>
        <v>0.21812737241996336</v>
      </c>
      <c r="O168" s="490">
        <v>0.21812737241996336</v>
      </c>
      <c r="P168" s="491">
        <v>0</v>
      </c>
      <c r="Q168" s="487">
        <v>0.2654150747876805</v>
      </c>
      <c r="X168"/>
      <c r="Y168"/>
      <c r="Z168"/>
      <c r="AA168"/>
      <c r="AB168"/>
      <c r="AC168"/>
      <c r="AD168"/>
      <c r="AE168"/>
      <c r="AF168"/>
      <c r="AG168"/>
      <c r="AH168"/>
      <c r="AI168"/>
      <c r="AJ168"/>
    </row>
    <row r="169" spans="1:36" s="114" customFormat="1" ht="15.75" thickBot="1">
      <c r="A169" s="116" t="s">
        <v>1359</v>
      </c>
      <c r="B169" s="468">
        <v>3</v>
      </c>
      <c r="C169" s="469" t="s">
        <v>345</v>
      </c>
      <c r="D169" s="470">
        <f>O169+E169+I169+M169+P169+Q169</f>
        <v>100.00000000000001</v>
      </c>
      <c r="E169" s="471">
        <f t="shared" si="97"/>
        <v>28.807016268016241</v>
      </c>
      <c r="F169" s="454">
        <v>1.5696869516342322</v>
      </c>
      <c r="G169" s="454">
        <v>3.5211700050333485</v>
      </c>
      <c r="H169" s="454">
        <v>23.716159311348658</v>
      </c>
      <c r="I169" s="470">
        <f>SUM(J169:L169)</f>
        <v>68.35620157722677</v>
      </c>
      <c r="J169" s="454">
        <v>42.338540112590032</v>
      </c>
      <c r="K169" s="454">
        <v>23.271832781851142</v>
      </c>
      <c r="L169" s="454">
        <v>2.7458286827856022</v>
      </c>
      <c r="M169" s="451">
        <v>2.353239707549355</v>
      </c>
      <c r="N169" s="452">
        <f>O169+P169</f>
        <v>0.21812737241996336</v>
      </c>
      <c r="O169" s="472">
        <v>0.21812737241996336</v>
      </c>
      <c r="P169" s="453">
        <v>0</v>
      </c>
      <c r="Q169" s="454">
        <v>0.2654150747876805</v>
      </c>
      <c r="X169"/>
      <c r="Y169"/>
      <c r="Z169"/>
      <c r="AA169"/>
      <c r="AB169"/>
      <c r="AC169"/>
      <c r="AD169"/>
      <c r="AE169"/>
      <c r="AF169"/>
      <c r="AG169"/>
      <c r="AH169"/>
      <c r="AI169"/>
      <c r="AJ169"/>
    </row>
    <row r="170" spans="1:36" s="114" customFormat="1">
      <c r="A170" s="116"/>
      <c r="B170" s="455" t="s">
        <v>466</v>
      </c>
      <c r="C170" s="456" t="s">
        <v>1360</v>
      </c>
      <c r="D170" s="457"/>
      <c r="E170" s="458"/>
      <c r="F170" s="459"/>
      <c r="G170" s="459"/>
      <c r="H170" s="459"/>
      <c r="I170" s="457"/>
      <c r="J170" s="459"/>
      <c r="K170" s="459"/>
      <c r="L170" s="459"/>
      <c r="M170" s="460"/>
      <c r="N170" s="461"/>
      <c r="O170" s="462"/>
      <c r="P170" s="463"/>
      <c r="Q170" s="459"/>
      <c r="R170" s="114" t="s">
        <v>467</v>
      </c>
      <c r="X170"/>
      <c r="Y170"/>
      <c r="Z170"/>
      <c r="AA170"/>
      <c r="AB170"/>
      <c r="AC170"/>
      <c r="AD170"/>
      <c r="AE170"/>
      <c r="AF170"/>
      <c r="AG170"/>
      <c r="AH170"/>
      <c r="AI170"/>
      <c r="AJ170"/>
    </row>
    <row r="171" spans="1:36" s="114" customFormat="1">
      <c r="A171" s="116" t="s">
        <v>1361</v>
      </c>
      <c r="B171" s="464">
        <v>1</v>
      </c>
      <c r="C171" s="465" t="s">
        <v>468</v>
      </c>
      <c r="D171" s="466">
        <f>O171+E171+I171+M171+P171+Q171</f>
        <v>100.00000000000001</v>
      </c>
      <c r="E171" s="467">
        <f t="shared" si="97"/>
        <v>28.807016268016241</v>
      </c>
      <c r="F171" s="442">
        <v>1.5696869516342322</v>
      </c>
      <c r="G171" s="442">
        <v>3.5211700050333485</v>
      </c>
      <c r="H171" s="442">
        <v>23.716159311348658</v>
      </c>
      <c r="I171" s="466">
        <f>SUM(J171:L171)</f>
        <v>68.35620157722677</v>
      </c>
      <c r="J171" s="442">
        <v>42.338540112590032</v>
      </c>
      <c r="K171" s="442">
        <v>23.271832781851142</v>
      </c>
      <c r="L171" s="442">
        <v>2.7458286827856022</v>
      </c>
      <c r="M171" s="443">
        <v>2.353239707549355</v>
      </c>
      <c r="N171" s="444">
        <f t="shared" ref="N171:N172" si="108">O171+P171</f>
        <v>0.21812737241996336</v>
      </c>
      <c r="O171" s="445">
        <v>0.21812737241996336</v>
      </c>
      <c r="P171" s="446">
        <v>0</v>
      </c>
      <c r="Q171" s="442">
        <v>0.2654150747876805</v>
      </c>
      <c r="X171"/>
      <c r="Y171"/>
      <c r="Z171"/>
      <c r="AA171"/>
      <c r="AB171"/>
      <c r="AC171"/>
      <c r="AD171"/>
      <c r="AE171"/>
      <c r="AF171"/>
      <c r="AG171"/>
      <c r="AH171"/>
      <c r="AI171"/>
      <c r="AJ171"/>
    </row>
    <row r="172" spans="1:36" s="114" customFormat="1" ht="15.75" thickBot="1">
      <c r="A172" s="116" t="s">
        <v>1362</v>
      </c>
      <c r="B172" s="468">
        <v>2</v>
      </c>
      <c r="C172" s="469" t="s">
        <v>469</v>
      </c>
      <c r="D172" s="470">
        <f>O172+E172+I172+M172+P172+Q172</f>
        <v>100.00000000000001</v>
      </c>
      <c r="E172" s="471">
        <f t="shared" si="97"/>
        <v>28.807016268016241</v>
      </c>
      <c r="F172" s="454">
        <v>1.5696869516342322</v>
      </c>
      <c r="G172" s="454">
        <v>3.5211700050333485</v>
      </c>
      <c r="H172" s="454">
        <v>23.716159311348658</v>
      </c>
      <c r="I172" s="470">
        <f>SUM(J172:L172)</f>
        <v>68.35620157722677</v>
      </c>
      <c r="J172" s="454">
        <v>42.338540112590032</v>
      </c>
      <c r="K172" s="454">
        <v>23.271832781851142</v>
      </c>
      <c r="L172" s="454">
        <v>2.7458286827856022</v>
      </c>
      <c r="M172" s="451">
        <v>2.353239707549355</v>
      </c>
      <c r="N172" s="452">
        <f t="shared" si="108"/>
        <v>0.21812737241996336</v>
      </c>
      <c r="O172" s="472">
        <v>0.21812737241996336</v>
      </c>
      <c r="P172" s="453">
        <v>0</v>
      </c>
      <c r="Q172" s="454">
        <v>0.2654150747876805</v>
      </c>
      <c r="X172"/>
      <c r="Y172"/>
      <c r="Z172"/>
      <c r="AA172"/>
      <c r="AB172"/>
      <c r="AC172"/>
      <c r="AD172"/>
      <c r="AE172"/>
      <c r="AF172"/>
      <c r="AG172"/>
      <c r="AH172"/>
      <c r="AI172"/>
      <c r="AJ172"/>
    </row>
    <row r="173" spans="1:36" s="114" customFormat="1">
      <c r="A173" s="116"/>
      <c r="B173" s="455" t="s">
        <v>470</v>
      </c>
      <c r="C173" s="456" t="s">
        <v>1363</v>
      </c>
      <c r="D173" s="457"/>
      <c r="E173" s="458"/>
      <c r="F173" s="459"/>
      <c r="G173" s="459"/>
      <c r="H173" s="459"/>
      <c r="I173" s="457"/>
      <c r="J173" s="459"/>
      <c r="K173" s="459"/>
      <c r="L173" s="459"/>
      <c r="M173" s="460"/>
      <c r="N173" s="461"/>
      <c r="O173" s="462"/>
      <c r="P173" s="463"/>
      <c r="Q173" s="459"/>
      <c r="R173" s="114" t="s">
        <v>471</v>
      </c>
      <c r="X173"/>
      <c r="Y173"/>
      <c r="Z173"/>
      <c r="AA173"/>
      <c r="AB173"/>
      <c r="AC173"/>
      <c r="AD173"/>
      <c r="AE173"/>
      <c r="AF173"/>
      <c r="AG173"/>
      <c r="AH173"/>
      <c r="AI173"/>
      <c r="AJ173"/>
    </row>
    <row r="174" spans="1:36" s="114" customFormat="1">
      <c r="A174" s="116" t="s">
        <v>1364</v>
      </c>
      <c r="B174" s="464">
        <v>1</v>
      </c>
      <c r="C174" s="465" t="s">
        <v>472</v>
      </c>
      <c r="D174" s="466">
        <f t="shared" ref="D174:D189" si="109">O174+E174+I174+M174+P174+Q174</f>
        <v>100.00000000000001</v>
      </c>
      <c r="E174" s="467">
        <f t="shared" si="97"/>
        <v>28.807016268016241</v>
      </c>
      <c r="F174" s="442">
        <v>1.5696869516342322</v>
      </c>
      <c r="G174" s="442">
        <v>3.5211700050333485</v>
      </c>
      <c r="H174" s="442">
        <v>23.716159311348658</v>
      </c>
      <c r="I174" s="466">
        <f t="shared" ref="I174:I189" si="110">SUM(J174:L174)</f>
        <v>68.35620157722677</v>
      </c>
      <c r="J174" s="442">
        <v>42.338540112590032</v>
      </c>
      <c r="K174" s="442">
        <v>23.271832781851142</v>
      </c>
      <c r="L174" s="442">
        <v>2.7458286827856022</v>
      </c>
      <c r="M174" s="443">
        <v>2.353239707549355</v>
      </c>
      <c r="N174" s="444">
        <f t="shared" ref="N174:N238" si="111">O174+P174</f>
        <v>0.21812737241996336</v>
      </c>
      <c r="O174" s="445">
        <v>0.21812737241996336</v>
      </c>
      <c r="P174" s="446">
        <v>0</v>
      </c>
      <c r="Q174" s="442">
        <v>0.2654150747876805</v>
      </c>
      <c r="X174"/>
      <c r="Y174"/>
      <c r="Z174"/>
      <c r="AA174"/>
      <c r="AB174"/>
      <c r="AC174"/>
      <c r="AD174"/>
      <c r="AE174"/>
      <c r="AF174"/>
      <c r="AG174"/>
      <c r="AH174"/>
      <c r="AI174"/>
      <c r="AJ174"/>
    </row>
    <row r="175" spans="1:36" s="114" customFormat="1">
      <c r="A175" s="116" t="s">
        <v>1365</v>
      </c>
      <c r="B175" s="464">
        <v>2</v>
      </c>
      <c r="C175" s="465" t="s">
        <v>473</v>
      </c>
      <c r="D175" s="466">
        <f t="shared" si="109"/>
        <v>100.00000000000001</v>
      </c>
      <c r="E175" s="467">
        <f t="shared" si="97"/>
        <v>28.807016268016241</v>
      </c>
      <c r="F175" s="442">
        <v>1.5696869516342322</v>
      </c>
      <c r="G175" s="442">
        <v>3.5211700050333485</v>
      </c>
      <c r="H175" s="442">
        <v>23.716159311348658</v>
      </c>
      <c r="I175" s="466">
        <f t="shared" si="110"/>
        <v>68.35620157722677</v>
      </c>
      <c r="J175" s="442">
        <v>42.338540112590032</v>
      </c>
      <c r="K175" s="442">
        <v>23.271832781851142</v>
      </c>
      <c r="L175" s="442">
        <v>2.7458286827856022</v>
      </c>
      <c r="M175" s="443">
        <v>2.353239707549355</v>
      </c>
      <c r="N175" s="444">
        <f t="shared" si="111"/>
        <v>0.21812737241996336</v>
      </c>
      <c r="O175" s="445">
        <v>0.21812737241996336</v>
      </c>
      <c r="P175" s="446">
        <v>0</v>
      </c>
      <c r="Q175" s="442">
        <v>0.2654150747876805</v>
      </c>
      <c r="X175"/>
      <c r="Y175"/>
      <c r="Z175"/>
      <c r="AA175"/>
      <c r="AB175"/>
      <c r="AC175"/>
      <c r="AD175"/>
      <c r="AE175"/>
      <c r="AF175"/>
      <c r="AG175"/>
      <c r="AH175"/>
      <c r="AI175"/>
      <c r="AJ175"/>
    </row>
    <row r="176" spans="1:36" s="114" customFormat="1">
      <c r="A176" s="116" t="s">
        <v>1366</v>
      </c>
      <c r="B176" s="464">
        <v>3</v>
      </c>
      <c r="C176" s="465" t="s">
        <v>474</v>
      </c>
      <c r="D176" s="466">
        <f t="shared" si="109"/>
        <v>100.00000000000001</v>
      </c>
      <c r="E176" s="467">
        <f t="shared" si="97"/>
        <v>28.807016268016241</v>
      </c>
      <c r="F176" s="442">
        <v>1.5696869516342322</v>
      </c>
      <c r="G176" s="442">
        <v>3.5211700050333485</v>
      </c>
      <c r="H176" s="442">
        <v>23.716159311348658</v>
      </c>
      <c r="I176" s="466">
        <f t="shared" si="110"/>
        <v>68.35620157722677</v>
      </c>
      <c r="J176" s="442">
        <v>42.338540112590032</v>
      </c>
      <c r="K176" s="442">
        <v>23.271832781851142</v>
      </c>
      <c r="L176" s="442">
        <v>2.7458286827856022</v>
      </c>
      <c r="M176" s="443">
        <v>2.353239707549355</v>
      </c>
      <c r="N176" s="444">
        <f t="shared" si="111"/>
        <v>0.21812737241996336</v>
      </c>
      <c r="O176" s="445">
        <v>0.21812737241996336</v>
      </c>
      <c r="P176" s="446">
        <v>0</v>
      </c>
      <c r="Q176" s="442">
        <v>0.2654150747876805</v>
      </c>
      <c r="X176"/>
      <c r="Y176"/>
      <c r="Z176"/>
      <c r="AA176"/>
      <c r="AB176"/>
      <c r="AC176"/>
      <c r="AD176"/>
      <c r="AE176"/>
      <c r="AF176"/>
      <c r="AG176"/>
      <c r="AH176"/>
      <c r="AI176"/>
      <c r="AJ176"/>
    </row>
    <row r="177" spans="1:36" s="114" customFormat="1">
      <c r="A177" s="116" t="s">
        <v>1367</v>
      </c>
      <c r="B177" s="464">
        <v>4</v>
      </c>
      <c r="C177" s="465" t="s">
        <v>475</v>
      </c>
      <c r="D177" s="466">
        <f t="shared" si="109"/>
        <v>100.00000000000001</v>
      </c>
      <c r="E177" s="467">
        <f t="shared" si="97"/>
        <v>28.807016268016241</v>
      </c>
      <c r="F177" s="442">
        <v>1.5696869516342322</v>
      </c>
      <c r="G177" s="442">
        <v>3.5211700050333485</v>
      </c>
      <c r="H177" s="442">
        <v>23.716159311348658</v>
      </c>
      <c r="I177" s="466">
        <f t="shared" si="110"/>
        <v>68.35620157722677</v>
      </c>
      <c r="J177" s="442">
        <v>42.338540112590032</v>
      </c>
      <c r="K177" s="442">
        <v>23.271832781851142</v>
      </c>
      <c r="L177" s="442">
        <v>2.7458286827856022</v>
      </c>
      <c r="M177" s="443">
        <v>2.353239707549355</v>
      </c>
      <c r="N177" s="444">
        <f t="shared" si="111"/>
        <v>0.21812737241996336</v>
      </c>
      <c r="O177" s="445">
        <v>0.21812737241996336</v>
      </c>
      <c r="P177" s="446">
        <v>0</v>
      </c>
      <c r="Q177" s="442">
        <v>0.2654150747876805</v>
      </c>
      <c r="X177"/>
      <c r="Y177"/>
      <c r="Z177"/>
      <c r="AA177"/>
      <c r="AB177"/>
      <c r="AC177"/>
      <c r="AD177"/>
      <c r="AE177"/>
      <c r="AF177"/>
      <c r="AG177"/>
      <c r="AH177"/>
      <c r="AI177"/>
      <c r="AJ177"/>
    </row>
    <row r="178" spans="1:36" s="114" customFormat="1">
      <c r="A178" s="116" t="s">
        <v>1368</v>
      </c>
      <c r="B178" s="464">
        <v>5</v>
      </c>
      <c r="C178" s="465" t="s">
        <v>476</v>
      </c>
      <c r="D178" s="466">
        <f t="shared" si="109"/>
        <v>100.00000000000001</v>
      </c>
      <c r="E178" s="467">
        <f t="shared" si="97"/>
        <v>28.807016268016241</v>
      </c>
      <c r="F178" s="442">
        <v>1.5696869516342322</v>
      </c>
      <c r="G178" s="442">
        <v>3.5211700050333485</v>
      </c>
      <c r="H178" s="442">
        <v>23.716159311348658</v>
      </c>
      <c r="I178" s="466">
        <f t="shared" si="110"/>
        <v>68.35620157722677</v>
      </c>
      <c r="J178" s="442">
        <v>42.338540112590032</v>
      </c>
      <c r="K178" s="442">
        <v>23.271832781851142</v>
      </c>
      <c r="L178" s="442">
        <v>2.7458286827856022</v>
      </c>
      <c r="M178" s="443">
        <v>2.353239707549355</v>
      </c>
      <c r="N178" s="444">
        <f t="shared" si="111"/>
        <v>0.21812737241996336</v>
      </c>
      <c r="O178" s="445">
        <v>0.21812737241996336</v>
      </c>
      <c r="P178" s="446">
        <v>0</v>
      </c>
      <c r="Q178" s="442">
        <v>0.2654150747876805</v>
      </c>
      <c r="X178"/>
      <c r="Y178"/>
      <c r="Z178"/>
      <c r="AA178"/>
      <c r="AB178"/>
      <c r="AC178"/>
      <c r="AD178"/>
      <c r="AE178"/>
      <c r="AF178"/>
      <c r="AG178"/>
      <c r="AH178"/>
      <c r="AI178"/>
      <c r="AJ178"/>
    </row>
    <row r="179" spans="1:36" s="114" customFormat="1">
      <c r="A179" s="116" t="s">
        <v>1369</v>
      </c>
      <c r="B179" s="464">
        <v>6</v>
      </c>
      <c r="C179" s="465" t="s">
        <v>477</v>
      </c>
      <c r="D179" s="466">
        <f t="shared" si="109"/>
        <v>100.00000000000001</v>
      </c>
      <c r="E179" s="467">
        <f t="shared" si="97"/>
        <v>28.807016268016241</v>
      </c>
      <c r="F179" s="442">
        <v>1.5696869516342322</v>
      </c>
      <c r="G179" s="442">
        <v>3.5211700050333485</v>
      </c>
      <c r="H179" s="442">
        <v>23.716159311348658</v>
      </c>
      <c r="I179" s="466">
        <f t="shared" si="110"/>
        <v>68.35620157722677</v>
      </c>
      <c r="J179" s="442">
        <v>42.338540112590032</v>
      </c>
      <c r="K179" s="442">
        <v>23.271832781851142</v>
      </c>
      <c r="L179" s="442">
        <v>2.7458286827856022</v>
      </c>
      <c r="M179" s="443">
        <v>2.353239707549355</v>
      </c>
      <c r="N179" s="444">
        <f t="shared" si="111"/>
        <v>0.21812737241996336</v>
      </c>
      <c r="O179" s="445">
        <v>0.21812737241996336</v>
      </c>
      <c r="P179" s="446">
        <v>0</v>
      </c>
      <c r="Q179" s="442">
        <v>0.2654150747876805</v>
      </c>
      <c r="X179"/>
      <c r="Y179"/>
      <c r="Z179"/>
      <c r="AA179"/>
      <c r="AB179"/>
      <c r="AC179"/>
      <c r="AD179"/>
      <c r="AE179"/>
      <c r="AF179"/>
      <c r="AG179"/>
      <c r="AH179"/>
      <c r="AI179"/>
      <c r="AJ179"/>
    </row>
    <row r="180" spans="1:36" s="114" customFormat="1">
      <c r="A180" s="116" t="s">
        <v>1370</v>
      </c>
      <c r="B180" s="464">
        <v>7</v>
      </c>
      <c r="C180" s="465" t="s">
        <v>478</v>
      </c>
      <c r="D180" s="466">
        <f t="shared" si="109"/>
        <v>100.00000000000001</v>
      </c>
      <c r="E180" s="467">
        <f t="shared" si="97"/>
        <v>28.807016268016241</v>
      </c>
      <c r="F180" s="442">
        <v>1.5696869516342322</v>
      </c>
      <c r="G180" s="442">
        <v>3.5211700050333485</v>
      </c>
      <c r="H180" s="442">
        <v>23.716159311348658</v>
      </c>
      <c r="I180" s="466">
        <f t="shared" si="110"/>
        <v>68.35620157722677</v>
      </c>
      <c r="J180" s="442">
        <v>42.338540112590032</v>
      </c>
      <c r="K180" s="442">
        <v>23.271832781851142</v>
      </c>
      <c r="L180" s="442">
        <v>2.7458286827856022</v>
      </c>
      <c r="M180" s="443">
        <v>2.353239707549355</v>
      </c>
      <c r="N180" s="444">
        <f t="shared" si="111"/>
        <v>0.21812737241996336</v>
      </c>
      <c r="O180" s="445">
        <v>0.21812737241996336</v>
      </c>
      <c r="P180" s="446">
        <v>0</v>
      </c>
      <c r="Q180" s="442">
        <v>0.2654150747876805</v>
      </c>
      <c r="X180"/>
      <c r="Y180"/>
      <c r="Z180"/>
      <c r="AA180"/>
      <c r="AB180"/>
      <c r="AC180"/>
      <c r="AD180"/>
      <c r="AE180"/>
      <c r="AF180"/>
      <c r="AG180"/>
      <c r="AH180"/>
      <c r="AI180"/>
      <c r="AJ180"/>
    </row>
    <row r="181" spans="1:36" s="114" customFormat="1">
      <c r="A181" s="116" t="s">
        <v>1371</v>
      </c>
      <c r="B181" s="464">
        <v>8</v>
      </c>
      <c r="C181" s="465" t="s">
        <v>479</v>
      </c>
      <c r="D181" s="466">
        <f t="shared" si="109"/>
        <v>100.00000000000001</v>
      </c>
      <c r="E181" s="467">
        <f t="shared" si="97"/>
        <v>28.807016268016241</v>
      </c>
      <c r="F181" s="442">
        <v>1.5696869516342322</v>
      </c>
      <c r="G181" s="442">
        <v>3.5211700050333485</v>
      </c>
      <c r="H181" s="442">
        <v>23.716159311348658</v>
      </c>
      <c r="I181" s="466">
        <f t="shared" si="110"/>
        <v>68.35620157722677</v>
      </c>
      <c r="J181" s="442">
        <v>42.338540112590032</v>
      </c>
      <c r="K181" s="442">
        <v>23.271832781851142</v>
      </c>
      <c r="L181" s="442">
        <v>2.7458286827856022</v>
      </c>
      <c r="M181" s="443">
        <v>2.353239707549355</v>
      </c>
      <c r="N181" s="444">
        <f t="shared" si="111"/>
        <v>0.21812737241996336</v>
      </c>
      <c r="O181" s="445">
        <v>0.21812737241996336</v>
      </c>
      <c r="P181" s="446">
        <v>0</v>
      </c>
      <c r="Q181" s="442">
        <v>0.2654150747876805</v>
      </c>
      <c r="X181"/>
      <c r="Y181"/>
      <c r="Z181"/>
      <c r="AA181"/>
      <c r="AB181"/>
      <c r="AC181"/>
      <c r="AD181"/>
      <c r="AE181"/>
      <c r="AF181"/>
      <c r="AG181"/>
      <c r="AH181"/>
      <c r="AI181"/>
      <c r="AJ181"/>
    </row>
    <row r="182" spans="1:36" s="114" customFormat="1">
      <c r="A182" s="116" t="s">
        <v>1372</v>
      </c>
      <c r="B182" s="464">
        <v>9</v>
      </c>
      <c r="C182" s="465" t="s">
        <v>480</v>
      </c>
      <c r="D182" s="466">
        <f t="shared" si="109"/>
        <v>100.00000000000001</v>
      </c>
      <c r="E182" s="467">
        <f t="shared" si="97"/>
        <v>28.807016268016241</v>
      </c>
      <c r="F182" s="442">
        <v>1.5696869516342322</v>
      </c>
      <c r="G182" s="442">
        <v>3.5211700050333485</v>
      </c>
      <c r="H182" s="442">
        <v>23.716159311348658</v>
      </c>
      <c r="I182" s="466">
        <f t="shared" si="110"/>
        <v>68.35620157722677</v>
      </c>
      <c r="J182" s="442">
        <v>42.338540112590032</v>
      </c>
      <c r="K182" s="442">
        <v>23.271832781851142</v>
      </c>
      <c r="L182" s="442">
        <v>2.7458286827856022</v>
      </c>
      <c r="M182" s="443">
        <v>2.353239707549355</v>
      </c>
      <c r="N182" s="444">
        <f t="shared" si="111"/>
        <v>0.21812737241996336</v>
      </c>
      <c r="O182" s="445">
        <v>0.21812737241996336</v>
      </c>
      <c r="P182" s="446">
        <v>0</v>
      </c>
      <c r="Q182" s="442">
        <v>0.2654150747876805</v>
      </c>
      <c r="X182"/>
      <c r="Y182"/>
      <c r="Z182"/>
      <c r="AA182"/>
      <c r="AB182"/>
      <c r="AC182"/>
      <c r="AD182"/>
      <c r="AE182"/>
      <c r="AF182"/>
      <c r="AG182"/>
      <c r="AH182"/>
      <c r="AI182"/>
      <c r="AJ182"/>
    </row>
    <row r="183" spans="1:36" s="114" customFormat="1">
      <c r="A183" s="116" t="s">
        <v>1373</v>
      </c>
      <c r="B183" s="464">
        <v>10</v>
      </c>
      <c r="C183" s="465" t="s">
        <v>481</v>
      </c>
      <c r="D183" s="466">
        <f t="shared" si="109"/>
        <v>100.00000000000001</v>
      </c>
      <c r="E183" s="467">
        <f t="shared" si="97"/>
        <v>28.807016268016241</v>
      </c>
      <c r="F183" s="442">
        <v>1.5696869516342322</v>
      </c>
      <c r="G183" s="442">
        <v>3.5211700050333485</v>
      </c>
      <c r="H183" s="442">
        <v>23.716159311348658</v>
      </c>
      <c r="I183" s="466">
        <f t="shared" si="110"/>
        <v>68.35620157722677</v>
      </c>
      <c r="J183" s="442">
        <v>42.338540112590032</v>
      </c>
      <c r="K183" s="442">
        <v>23.271832781851142</v>
      </c>
      <c r="L183" s="442">
        <v>2.7458286827856022</v>
      </c>
      <c r="M183" s="443">
        <v>2.353239707549355</v>
      </c>
      <c r="N183" s="444">
        <f t="shared" si="111"/>
        <v>0.21812737241996336</v>
      </c>
      <c r="O183" s="445">
        <v>0.21812737241996336</v>
      </c>
      <c r="P183" s="446">
        <v>0</v>
      </c>
      <c r="Q183" s="442">
        <v>0.2654150747876805</v>
      </c>
      <c r="X183"/>
      <c r="Y183"/>
      <c r="Z183"/>
      <c r="AA183"/>
      <c r="AB183"/>
      <c r="AC183"/>
      <c r="AD183"/>
      <c r="AE183"/>
      <c r="AF183"/>
      <c r="AG183"/>
      <c r="AH183"/>
      <c r="AI183"/>
      <c r="AJ183"/>
    </row>
    <row r="184" spans="1:36" s="114" customFormat="1">
      <c r="A184" s="116" t="s">
        <v>1374</v>
      </c>
      <c r="B184" s="464">
        <v>11</v>
      </c>
      <c r="C184" s="465" t="s">
        <v>482</v>
      </c>
      <c r="D184" s="466">
        <f t="shared" si="109"/>
        <v>100.00000000000001</v>
      </c>
      <c r="E184" s="467">
        <f t="shared" si="97"/>
        <v>28.807016268016241</v>
      </c>
      <c r="F184" s="442">
        <v>1.5696869516342322</v>
      </c>
      <c r="G184" s="442">
        <v>3.5211700050333485</v>
      </c>
      <c r="H184" s="442">
        <v>23.716159311348658</v>
      </c>
      <c r="I184" s="466">
        <f t="shared" si="110"/>
        <v>68.35620157722677</v>
      </c>
      <c r="J184" s="442">
        <v>42.338540112590032</v>
      </c>
      <c r="K184" s="442">
        <v>23.271832781851142</v>
      </c>
      <c r="L184" s="442">
        <v>2.7458286827856022</v>
      </c>
      <c r="M184" s="443">
        <v>2.353239707549355</v>
      </c>
      <c r="N184" s="444">
        <f t="shared" si="111"/>
        <v>0.21812737241996336</v>
      </c>
      <c r="O184" s="445">
        <v>0.21812737241996336</v>
      </c>
      <c r="P184" s="446">
        <v>0</v>
      </c>
      <c r="Q184" s="442">
        <v>0.2654150747876805</v>
      </c>
      <c r="X184"/>
      <c r="Y184"/>
      <c r="Z184"/>
      <c r="AA184"/>
      <c r="AB184"/>
      <c r="AC184"/>
      <c r="AD184"/>
      <c r="AE184"/>
      <c r="AF184"/>
      <c r="AG184"/>
      <c r="AH184"/>
      <c r="AI184"/>
      <c r="AJ184"/>
    </row>
    <row r="185" spans="1:36" s="114" customFormat="1">
      <c r="A185" s="116" t="s">
        <v>1375</v>
      </c>
      <c r="B185" s="464">
        <v>12</v>
      </c>
      <c r="C185" s="465" t="s">
        <v>483</v>
      </c>
      <c r="D185" s="466">
        <f t="shared" si="109"/>
        <v>100.00000000000001</v>
      </c>
      <c r="E185" s="467">
        <f t="shared" si="97"/>
        <v>28.807016268016241</v>
      </c>
      <c r="F185" s="442">
        <v>1.5696869516342322</v>
      </c>
      <c r="G185" s="442">
        <v>3.5211700050333485</v>
      </c>
      <c r="H185" s="442">
        <v>23.716159311348658</v>
      </c>
      <c r="I185" s="466">
        <f t="shared" si="110"/>
        <v>68.35620157722677</v>
      </c>
      <c r="J185" s="442">
        <v>42.338540112590032</v>
      </c>
      <c r="K185" s="442">
        <v>23.271832781851142</v>
      </c>
      <c r="L185" s="442">
        <v>2.7458286827856022</v>
      </c>
      <c r="M185" s="443">
        <v>2.353239707549355</v>
      </c>
      <c r="N185" s="444">
        <f t="shared" si="111"/>
        <v>0.21812737241996336</v>
      </c>
      <c r="O185" s="445">
        <v>0.21812737241996336</v>
      </c>
      <c r="P185" s="446">
        <v>0</v>
      </c>
      <c r="Q185" s="442">
        <v>0.2654150747876805</v>
      </c>
      <c r="X185"/>
      <c r="Y185"/>
      <c r="Z185"/>
      <c r="AA185"/>
      <c r="AB185"/>
      <c r="AC185"/>
      <c r="AD185"/>
      <c r="AE185"/>
      <c r="AF185"/>
      <c r="AG185"/>
      <c r="AH185"/>
      <c r="AI185"/>
      <c r="AJ185"/>
    </row>
    <row r="186" spans="1:36" s="114" customFormat="1">
      <c r="A186" s="116" t="s">
        <v>1376</v>
      </c>
      <c r="B186" s="464">
        <v>13</v>
      </c>
      <c r="C186" s="465" t="s">
        <v>484</v>
      </c>
      <c r="D186" s="466">
        <f t="shared" si="109"/>
        <v>100.00000000000001</v>
      </c>
      <c r="E186" s="467">
        <f t="shared" si="97"/>
        <v>28.807016268016241</v>
      </c>
      <c r="F186" s="442">
        <v>1.5696869516342322</v>
      </c>
      <c r="G186" s="442">
        <v>3.5211700050333485</v>
      </c>
      <c r="H186" s="442">
        <v>23.716159311348658</v>
      </c>
      <c r="I186" s="466">
        <f t="shared" si="110"/>
        <v>68.35620157722677</v>
      </c>
      <c r="J186" s="442">
        <v>42.338540112590032</v>
      </c>
      <c r="K186" s="442">
        <v>23.271832781851142</v>
      </c>
      <c r="L186" s="442">
        <v>2.7458286827856022</v>
      </c>
      <c r="M186" s="443">
        <v>2.353239707549355</v>
      </c>
      <c r="N186" s="444">
        <f t="shared" si="111"/>
        <v>0.21812737241996336</v>
      </c>
      <c r="O186" s="445">
        <v>0.21812737241996336</v>
      </c>
      <c r="P186" s="446">
        <v>0</v>
      </c>
      <c r="Q186" s="442">
        <v>0.2654150747876805</v>
      </c>
      <c r="X186"/>
      <c r="Y186"/>
      <c r="Z186"/>
      <c r="AA186"/>
      <c r="AB186"/>
      <c r="AC186"/>
      <c r="AD186"/>
      <c r="AE186"/>
      <c r="AF186"/>
      <c r="AG186"/>
      <c r="AH186"/>
      <c r="AI186"/>
      <c r="AJ186"/>
    </row>
    <row r="187" spans="1:36" s="114" customFormat="1" ht="15.75" thickBot="1">
      <c r="A187" s="116" t="s">
        <v>1377</v>
      </c>
      <c r="B187" s="468">
        <v>14</v>
      </c>
      <c r="C187" s="469" t="s">
        <v>485</v>
      </c>
      <c r="D187" s="470">
        <f t="shared" si="109"/>
        <v>100.00000000000001</v>
      </c>
      <c r="E187" s="471">
        <f t="shared" si="97"/>
        <v>28.807016268016241</v>
      </c>
      <c r="F187" s="454">
        <v>1.5696869516342322</v>
      </c>
      <c r="G187" s="454">
        <v>3.5211700050333485</v>
      </c>
      <c r="H187" s="454">
        <v>23.716159311348658</v>
      </c>
      <c r="I187" s="470">
        <f t="shared" si="110"/>
        <v>68.35620157722677</v>
      </c>
      <c r="J187" s="454">
        <v>42.338540112590032</v>
      </c>
      <c r="K187" s="454">
        <v>23.271832781851142</v>
      </c>
      <c r="L187" s="454">
        <v>2.7458286827856022</v>
      </c>
      <c r="M187" s="451">
        <v>2.353239707549355</v>
      </c>
      <c r="N187" s="452">
        <f t="shared" si="111"/>
        <v>0.21812737241996336</v>
      </c>
      <c r="O187" s="472">
        <v>0.21812737241996336</v>
      </c>
      <c r="P187" s="453">
        <v>0</v>
      </c>
      <c r="Q187" s="454">
        <v>0.2654150747876805</v>
      </c>
      <c r="X187"/>
      <c r="Y187"/>
      <c r="Z187"/>
      <c r="AA187"/>
      <c r="AB187"/>
      <c r="AC187"/>
      <c r="AD187"/>
      <c r="AE187"/>
      <c r="AF187"/>
      <c r="AG187"/>
      <c r="AH187"/>
      <c r="AI187"/>
      <c r="AJ187"/>
    </row>
    <row r="188" spans="1:36" s="114" customFormat="1" ht="15.75" thickBot="1">
      <c r="A188" s="116" t="s">
        <v>1378</v>
      </c>
      <c r="B188" s="477" t="s">
        <v>486</v>
      </c>
      <c r="C188" s="492" t="s">
        <v>1379</v>
      </c>
      <c r="D188" s="479">
        <f t="shared" si="109"/>
        <v>100.00000000000001</v>
      </c>
      <c r="E188" s="480">
        <f t="shared" si="97"/>
        <v>28.807016268016241</v>
      </c>
      <c r="F188" s="481">
        <v>1.5696869516342322</v>
      </c>
      <c r="G188" s="481">
        <v>3.5211700050333485</v>
      </c>
      <c r="H188" s="481">
        <v>23.716159311348658</v>
      </c>
      <c r="I188" s="479">
        <f t="shared" si="110"/>
        <v>68.35620157722677</v>
      </c>
      <c r="J188" s="481">
        <v>42.338540112590032</v>
      </c>
      <c r="K188" s="481">
        <v>23.271832781851142</v>
      </c>
      <c r="L188" s="481">
        <v>2.7458286827856022</v>
      </c>
      <c r="M188" s="482">
        <v>2.353239707549355</v>
      </c>
      <c r="N188" s="483">
        <f t="shared" si="111"/>
        <v>0.21812737241996336</v>
      </c>
      <c r="O188" s="484">
        <v>0.21812737241996336</v>
      </c>
      <c r="P188" s="485">
        <v>0</v>
      </c>
      <c r="Q188" s="481">
        <v>0.2654150747876805</v>
      </c>
      <c r="R188" s="114" t="s">
        <v>487</v>
      </c>
      <c r="X188"/>
      <c r="Y188"/>
      <c r="Z188"/>
      <c r="AA188"/>
      <c r="AB188"/>
      <c r="AC188"/>
      <c r="AD188"/>
      <c r="AE188"/>
      <c r="AF188"/>
      <c r="AG188"/>
      <c r="AH188"/>
      <c r="AI188"/>
      <c r="AJ188"/>
    </row>
    <row r="189" spans="1:36" s="114" customFormat="1" ht="15.75" thickBot="1">
      <c r="A189" s="116" t="s">
        <v>1380</v>
      </c>
      <c r="B189" s="493" t="s">
        <v>488</v>
      </c>
      <c r="C189" s="494" t="s">
        <v>1381</v>
      </c>
      <c r="D189" s="495">
        <f t="shared" si="109"/>
        <v>100.00000000000001</v>
      </c>
      <c r="E189" s="496">
        <f t="shared" si="97"/>
        <v>28.807016268016241</v>
      </c>
      <c r="F189" s="497">
        <v>1.5696869516342322</v>
      </c>
      <c r="G189" s="497">
        <v>3.5211700050333485</v>
      </c>
      <c r="H189" s="497">
        <v>23.716159311348658</v>
      </c>
      <c r="I189" s="495">
        <f t="shared" si="110"/>
        <v>68.35620157722677</v>
      </c>
      <c r="J189" s="497">
        <v>42.338540112590032</v>
      </c>
      <c r="K189" s="497">
        <v>23.271832781851142</v>
      </c>
      <c r="L189" s="497">
        <v>2.7458286827856022</v>
      </c>
      <c r="M189" s="498">
        <v>2.353239707549355</v>
      </c>
      <c r="N189" s="499">
        <f t="shared" si="111"/>
        <v>0.21812737241996336</v>
      </c>
      <c r="O189" s="500">
        <v>0.21812737241996336</v>
      </c>
      <c r="P189" s="501">
        <v>0</v>
      </c>
      <c r="Q189" s="497">
        <v>0.2654150747876805</v>
      </c>
      <c r="R189" s="114" t="s">
        <v>489</v>
      </c>
      <c r="X189"/>
      <c r="Y189"/>
      <c r="Z189"/>
      <c r="AA189"/>
      <c r="AB189"/>
      <c r="AC189"/>
      <c r="AD189"/>
      <c r="AE189"/>
      <c r="AF189"/>
      <c r="AG189"/>
      <c r="AH189"/>
      <c r="AI189"/>
      <c r="AJ189"/>
    </row>
    <row r="190" spans="1:36" ht="16.5" thickTop="1" thickBot="1">
      <c r="B190" s="502" t="s">
        <v>490</v>
      </c>
      <c r="C190" s="503" t="s">
        <v>491</v>
      </c>
      <c r="D190" s="502">
        <f>D191+D193+D196+D198+D205+D204+D211+D215+D218+D234+D235</f>
        <v>504.57904444444443</v>
      </c>
      <c r="E190" s="504">
        <f t="shared" ref="E190:Q190" si="112">E191+E193+E196+E198+E205+E204+E211+E215+E218+E234+E235</f>
        <v>198.05555086665834</v>
      </c>
      <c r="F190" s="505">
        <f t="shared" si="112"/>
        <v>51.941872426848313</v>
      </c>
      <c r="G190" s="506">
        <f t="shared" si="112"/>
        <v>18.705620110794513</v>
      </c>
      <c r="H190" s="507">
        <f t="shared" si="112"/>
        <v>127.40805832901552</v>
      </c>
      <c r="I190" s="502">
        <f t="shared" si="112"/>
        <v>249.14970428910078</v>
      </c>
      <c r="J190" s="505">
        <f t="shared" si="112"/>
        <v>119.08573243103285</v>
      </c>
      <c r="K190" s="506">
        <f t="shared" si="112"/>
        <v>112.44902925156305</v>
      </c>
      <c r="L190" s="506">
        <f t="shared" si="112"/>
        <v>17.614942606504858</v>
      </c>
      <c r="M190" s="508">
        <f t="shared" si="112"/>
        <v>16.26197526208788</v>
      </c>
      <c r="N190" s="502">
        <f t="shared" si="111"/>
        <v>20.782359849945443</v>
      </c>
      <c r="O190" s="509">
        <f>O191+O193+O196+O198+O205+O204+O211+O215+O218+O234+O235</f>
        <v>20.782359849945443</v>
      </c>
      <c r="P190" s="507">
        <f t="shared" si="112"/>
        <v>0</v>
      </c>
      <c r="Q190" s="502">
        <f t="shared" si="112"/>
        <v>20.329454176652096</v>
      </c>
      <c r="R190" s="114"/>
      <c r="S190" s="114"/>
      <c r="T190" s="114"/>
      <c r="U190" s="114"/>
      <c r="V190" s="114"/>
      <c r="W190" s="114"/>
    </row>
    <row r="191" spans="1:36" ht="15.75" thickTop="1">
      <c r="B191" s="510" t="s">
        <v>492</v>
      </c>
      <c r="C191" s="511" t="s">
        <v>290</v>
      </c>
      <c r="D191" s="512">
        <f>D192</f>
        <v>1.00827</v>
      </c>
      <c r="E191" s="513">
        <f t="shared" ref="E191:Q191" si="113">E192</f>
        <v>0.39576251227831638</v>
      </c>
      <c r="F191" s="514">
        <f t="shared" si="113"/>
        <v>0.10379232409360312</v>
      </c>
      <c r="G191" s="515">
        <f t="shared" si="113"/>
        <v>3.7378317226543792E-2</v>
      </c>
      <c r="H191" s="516">
        <f t="shared" si="113"/>
        <v>0.25459187095816949</v>
      </c>
      <c r="I191" s="510">
        <f t="shared" si="113"/>
        <v>0.49786089039857184</v>
      </c>
      <c r="J191" s="514">
        <f t="shared" si="113"/>
        <v>0.23796186694681015</v>
      </c>
      <c r="K191" s="515">
        <f t="shared" si="113"/>
        <v>0.22470014157703858</v>
      </c>
      <c r="L191" s="515">
        <f t="shared" si="113"/>
        <v>3.5198881874723094E-2</v>
      </c>
      <c r="M191" s="517">
        <f t="shared" si="113"/>
        <v>3.2495328488241729E-2</v>
      </c>
      <c r="N191" s="510">
        <f t="shared" si="111"/>
        <v>4.1528141520375025E-2</v>
      </c>
      <c r="O191" s="518">
        <f>O192</f>
        <v>4.1528141520375025E-2</v>
      </c>
      <c r="P191" s="516">
        <f t="shared" si="113"/>
        <v>0</v>
      </c>
      <c r="Q191" s="510">
        <f t="shared" si="113"/>
        <v>4.0623127314495217E-2</v>
      </c>
      <c r="R191" s="114"/>
      <c r="S191" s="114"/>
      <c r="T191" s="114"/>
      <c r="U191" s="114"/>
      <c r="V191" s="114"/>
      <c r="W191" s="114"/>
    </row>
    <row r="192" spans="1:36" s="114" customFormat="1" ht="15.75" thickBot="1">
      <c r="A192" s="519"/>
      <c r="B192" s="520" t="s">
        <v>493</v>
      </c>
      <c r="C192" s="177" t="s">
        <v>293</v>
      </c>
      <c r="D192" s="521">
        <v>1.00827</v>
      </c>
      <c r="E192" s="522">
        <f>SUM(F192:H192)</f>
        <v>0.39576251227831638</v>
      </c>
      <c r="F192" s="523">
        <f>IFERROR($D192*F$242/100, 0)</f>
        <v>0.10379232409360312</v>
      </c>
      <c r="G192" s="524">
        <f>IFERROR($D192*G$242/100, 0)</f>
        <v>3.7378317226543792E-2</v>
      </c>
      <c r="H192" s="525">
        <f>IFERROR($D192*H$242/100, 0)</f>
        <v>0.25459187095816949</v>
      </c>
      <c r="I192" s="526">
        <f t="shared" ref="I192:I240" si="114">SUM(J192:L192)</f>
        <v>0.49786089039857184</v>
      </c>
      <c r="J192" s="523">
        <f t="shared" ref="J192:Q192" si="115">IFERROR($D192*J$242/100, 0)</f>
        <v>0.23796186694681015</v>
      </c>
      <c r="K192" s="524">
        <f t="shared" si="115"/>
        <v>0.22470014157703858</v>
      </c>
      <c r="L192" s="524">
        <f t="shared" si="115"/>
        <v>3.5198881874723094E-2</v>
      </c>
      <c r="M192" s="527">
        <f t="shared" si="115"/>
        <v>3.2495328488241729E-2</v>
      </c>
      <c r="N192" s="526">
        <f t="shared" si="111"/>
        <v>4.1528141520375025E-2</v>
      </c>
      <c r="O192" s="528">
        <f>IFERROR($D192*O$242/100, 0)</f>
        <v>4.1528141520375025E-2</v>
      </c>
      <c r="P192" s="525">
        <f t="shared" si="115"/>
        <v>0</v>
      </c>
      <c r="Q192" s="526">
        <f t="shared" si="115"/>
        <v>4.0623127314495217E-2</v>
      </c>
      <c r="X192"/>
      <c r="Y192"/>
      <c r="Z192"/>
      <c r="AA192"/>
      <c r="AB192"/>
      <c r="AC192"/>
      <c r="AD192"/>
      <c r="AE192"/>
      <c r="AF192"/>
      <c r="AG192"/>
      <c r="AH192"/>
      <c r="AI192"/>
      <c r="AJ192"/>
    </row>
    <row r="193" spans="1:36">
      <c r="A193" s="529"/>
      <c r="B193" s="293" t="s">
        <v>149</v>
      </c>
      <c r="C193" s="530" t="s">
        <v>300</v>
      </c>
      <c r="D193" s="531">
        <f>SUM(D194:D195)</f>
        <v>0.97755999999999998</v>
      </c>
      <c r="E193" s="532">
        <f>SUM(E194:E195)</f>
        <v>0.38370833358405088</v>
      </c>
      <c r="F193" s="533">
        <f t="shared" ref="F193:Q193" si="116">SUM(F194:F195)</f>
        <v>0.10063100592196798</v>
      </c>
      <c r="G193" s="534">
        <f t="shared" si="116"/>
        <v>3.6239844275819125E-2</v>
      </c>
      <c r="H193" s="535">
        <f t="shared" si="116"/>
        <v>0.24683748338626377</v>
      </c>
      <c r="I193" s="536">
        <f t="shared" si="114"/>
        <v>0.48269698792786442</v>
      </c>
      <c r="J193" s="533">
        <f t="shared" si="116"/>
        <v>0.23071399788997365</v>
      </c>
      <c r="K193" s="534">
        <f t="shared" si="116"/>
        <v>0.21785619962911704</v>
      </c>
      <c r="L193" s="534">
        <f t="shared" si="116"/>
        <v>3.4126790408773741E-2</v>
      </c>
      <c r="M193" s="537">
        <f t="shared" si="116"/>
        <v>3.1505582152563882E-2</v>
      </c>
      <c r="N193" s="536">
        <f t="shared" si="111"/>
        <v>4.0263272758941364E-2</v>
      </c>
      <c r="O193" s="538">
        <f>SUM(O194:O195)</f>
        <v>4.0263272758941364E-2</v>
      </c>
      <c r="P193" s="535">
        <f t="shared" si="116"/>
        <v>0</v>
      </c>
      <c r="Q193" s="536">
        <f t="shared" si="116"/>
        <v>3.9385823576579632E-2</v>
      </c>
      <c r="R193" s="114"/>
      <c r="S193" s="114"/>
      <c r="T193" s="114"/>
      <c r="U193" s="114"/>
      <c r="V193" s="114"/>
      <c r="W193" s="114"/>
    </row>
    <row r="194" spans="1:36">
      <c r="B194" s="278" t="s">
        <v>494</v>
      </c>
      <c r="C194" s="177" t="s">
        <v>495</v>
      </c>
      <c r="D194" s="400">
        <v>0</v>
      </c>
      <c r="E194" s="281">
        <f>SUM(F194:H194)</f>
        <v>0</v>
      </c>
      <c r="F194" s="305">
        <f t="shared" ref="F194:H195" si="117">IFERROR($D194*F$242/100, 0)</f>
        <v>0</v>
      </c>
      <c r="G194" s="303">
        <f t="shared" si="117"/>
        <v>0</v>
      </c>
      <c r="H194" s="304">
        <f t="shared" si="117"/>
        <v>0</v>
      </c>
      <c r="I194" s="280">
        <f t="shared" si="114"/>
        <v>0</v>
      </c>
      <c r="J194" s="305">
        <f t="shared" ref="J194:M195" si="118">IFERROR($D194*J$242/100, 0)</f>
        <v>0</v>
      </c>
      <c r="K194" s="303">
        <f t="shared" si="118"/>
        <v>0</v>
      </c>
      <c r="L194" s="303">
        <f t="shared" si="118"/>
        <v>0</v>
      </c>
      <c r="M194" s="306">
        <f t="shared" si="118"/>
        <v>0</v>
      </c>
      <c r="N194" s="280">
        <f t="shared" si="111"/>
        <v>0</v>
      </c>
      <c r="O194" s="539">
        <f t="shared" ref="O194:Q195" si="119">IFERROR($D194*O$242/100, 0)</f>
        <v>0</v>
      </c>
      <c r="P194" s="304">
        <f t="shared" si="119"/>
        <v>0</v>
      </c>
      <c r="Q194" s="280">
        <f t="shared" si="119"/>
        <v>0</v>
      </c>
      <c r="R194" s="114"/>
      <c r="S194" s="114"/>
      <c r="T194" s="114"/>
      <c r="U194" s="114"/>
      <c r="V194" s="114"/>
      <c r="W194" s="114"/>
    </row>
    <row r="195" spans="1:36" ht="15.75" thickBot="1">
      <c r="B195" s="540" t="s">
        <v>496</v>
      </c>
      <c r="C195" s="541" t="s">
        <v>304</v>
      </c>
      <c r="D195" s="542">
        <v>0.97755999999999998</v>
      </c>
      <c r="E195" s="543">
        <f>SUM(F195:H195)</f>
        <v>0.38370833358405088</v>
      </c>
      <c r="F195" s="544">
        <f t="shared" si="117"/>
        <v>0.10063100592196798</v>
      </c>
      <c r="G195" s="545">
        <f t="shared" si="117"/>
        <v>3.6239844275819125E-2</v>
      </c>
      <c r="H195" s="546">
        <f t="shared" si="117"/>
        <v>0.24683748338626377</v>
      </c>
      <c r="I195" s="547">
        <f t="shared" si="114"/>
        <v>0.48269698792786442</v>
      </c>
      <c r="J195" s="544">
        <f t="shared" si="118"/>
        <v>0.23071399788997365</v>
      </c>
      <c r="K195" s="545">
        <f t="shared" si="118"/>
        <v>0.21785619962911704</v>
      </c>
      <c r="L195" s="545">
        <f t="shared" si="118"/>
        <v>3.4126790408773741E-2</v>
      </c>
      <c r="M195" s="548">
        <f t="shared" si="118"/>
        <v>3.1505582152563882E-2</v>
      </c>
      <c r="N195" s="547">
        <f t="shared" si="111"/>
        <v>4.0263272758941364E-2</v>
      </c>
      <c r="O195" s="549">
        <f t="shared" si="119"/>
        <v>4.0263272758941364E-2</v>
      </c>
      <c r="P195" s="546">
        <f t="shared" si="119"/>
        <v>0</v>
      </c>
      <c r="Q195" s="547">
        <f t="shared" si="119"/>
        <v>3.9385823576579632E-2</v>
      </c>
      <c r="R195" s="114"/>
      <c r="S195" s="114"/>
      <c r="T195" s="114"/>
      <c r="U195" s="114"/>
      <c r="V195" s="114"/>
      <c r="W195" s="114"/>
    </row>
    <row r="196" spans="1:36">
      <c r="B196" s="550" t="s">
        <v>151</v>
      </c>
      <c r="C196" s="551" t="s">
        <v>306</v>
      </c>
      <c r="D196" s="552">
        <f>D197</f>
        <v>0</v>
      </c>
      <c r="E196" s="553">
        <f t="shared" ref="E196:E240" si="120">SUM(F196:H196)</f>
        <v>0</v>
      </c>
      <c r="F196" s="554">
        <f t="shared" ref="F196:Q196" si="121">F197</f>
        <v>0</v>
      </c>
      <c r="G196" s="555">
        <f t="shared" si="121"/>
        <v>0</v>
      </c>
      <c r="H196" s="556">
        <f t="shared" si="121"/>
        <v>0</v>
      </c>
      <c r="I196" s="557">
        <f t="shared" si="114"/>
        <v>0</v>
      </c>
      <c r="J196" s="554">
        <f t="shared" si="121"/>
        <v>0</v>
      </c>
      <c r="K196" s="555">
        <f t="shared" si="121"/>
        <v>0</v>
      </c>
      <c r="L196" s="555">
        <f t="shared" si="121"/>
        <v>0</v>
      </c>
      <c r="M196" s="558">
        <f t="shared" si="121"/>
        <v>0</v>
      </c>
      <c r="N196" s="557">
        <f t="shared" si="111"/>
        <v>0</v>
      </c>
      <c r="O196" s="559">
        <f>O197</f>
        <v>0</v>
      </c>
      <c r="P196" s="556">
        <f t="shared" si="121"/>
        <v>0</v>
      </c>
      <c r="Q196" s="557">
        <f t="shared" si="121"/>
        <v>0</v>
      </c>
      <c r="R196" s="114"/>
      <c r="S196" s="114"/>
      <c r="T196" s="114"/>
      <c r="U196" s="114"/>
      <c r="V196" s="114"/>
      <c r="W196" s="114"/>
    </row>
    <row r="197" spans="1:36" ht="15.75" thickBot="1">
      <c r="B197" s="176" t="s">
        <v>497</v>
      </c>
      <c r="C197" s="177" t="s">
        <v>308</v>
      </c>
      <c r="D197" s="400">
        <v>0</v>
      </c>
      <c r="E197" s="281">
        <f t="shared" si="120"/>
        <v>0</v>
      </c>
      <c r="F197" s="305">
        <f>IFERROR($D197*F$242/100, 0)</f>
        <v>0</v>
      </c>
      <c r="G197" s="303">
        <f>IFERROR($D197*G$242/100, 0)</f>
        <v>0</v>
      </c>
      <c r="H197" s="304">
        <f>IFERROR($D197*H$242/100, 0)</f>
        <v>0</v>
      </c>
      <c r="I197" s="280">
        <f t="shared" si="114"/>
        <v>0</v>
      </c>
      <c r="J197" s="305">
        <f t="shared" ref="J197:Q197" si="122">IFERROR($D197*J$242/100, 0)</f>
        <v>0</v>
      </c>
      <c r="K197" s="303">
        <f t="shared" si="122"/>
        <v>0</v>
      </c>
      <c r="L197" s="303">
        <f t="shared" si="122"/>
        <v>0</v>
      </c>
      <c r="M197" s="306">
        <f t="shared" si="122"/>
        <v>0</v>
      </c>
      <c r="N197" s="280">
        <f t="shared" si="111"/>
        <v>0</v>
      </c>
      <c r="O197" s="539">
        <f>IFERROR($D197*O$242/100, 0)</f>
        <v>0</v>
      </c>
      <c r="P197" s="304">
        <f t="shared" si="122"/>
        <v>0</v>
      </c>
      <c r="Q197" s="280">
        <f t="shared" si="122"/>
        <v>0</v>
      </c>
      <c r="R197" s="114"/>
      <c r="S197" s="114"/>
      <c r="T197" s="114"/>
      <c r="U197" s="114"/>
      <c r="V197" s="114"/>
      <c r="W197" s="114"/>
    </row>
    <row r="198" spans="1:36" s="114" customFormat="1">
      <c r="A198" s="529"/>
      <c r="B198" s="293" t="s">
        <v>153</v>
      </c>
      <c r="C198" s="530" t="s">
        <v>310</v>
      </c>
      <c r="D198" s="531">
        <f>SUM(D199:D203)</f>
        <v>12.3108</v>
      </c>
      <c r="E198" s="532">
        <f t="shared" si="120"/>
        <v>4.8321909172700739</v>
      </c>
      <c r="F198" s="533">
        <f>SUM(F199:F203)</f>
        <v>1.2672860875078393</v>
      </c>
      <c r="G198" s="534">
        <f t="shared" ref="G198:Q198" si="123">SUM(G199:G203)</f>
        <v>0.45638270276070425</v>
      </c>
      <c r="H198" s="535">
        <f t="shared" si="123"/>
        <v>3.1085221270015304</v>
      </c>
      <c r="I198" s="536">
        <f t="shared" si="114"/>
        <v>6.0787942213085167</v>
      </c>
      <c r="J198" s="533">
        <f t="shared" si="123"/>
        <v>2.9054726924422929</v>
      </c>
      <c r="K198" s="534">
        <f t="shared" si="123"/>
        <v>2.7435493498037293</v>
      </c>
      <c r="L198" s="534">
        <f t="shared" si="123"/>
        <v>0.42977217906249421</v>
      </c>
      <c r="M198" s="537">
        <f t="shared" si="123"/>
        <v>0.39676226601311781</v>
      </c>
      <c r="N198" s="536">
        <f t="shared" si="111"/>
        <v>0.50705133012886716</v>
      </c>
      <c r="O198" s="538">
        <f>SUM(O199:O203)</f>
        <v>0.50705133012886716</v>
      </c>
      <c r="P198" s="535">
        <f t="shared" si="123"/>
        <v>0</v>
      </c>
      <c r="Q198" s="536">
        <f t="shared" si="123"/>
        <v>0.4960012652794269</v>
      </c>
      <c r="X198"/>
      <c r="Y198"/>
      <c r="Z198"/>
      <c r="AA198"/>
      <c r="AB198"/>
      <c r="AC198"/>
      <c r="AD198"/>
      <c r="AE198"/>
      <c r="AF198"/>
      <c r="AG198"/>
      <c r="AH198"/>
      <c r="AI198"/>
      <c r="AJ198"/>
    </row>
    <row r="199" spans="1:36" s="114" customFormat="1">
      <c r="A199" s="116"/>
      <c r="B199" s="176" t="s">
        <v>498</v>
      </c>
      <c r="C199" s="177" t="s">
        <v>263</v>
      </c>
      <c r="D199" s="400">
        <v>11.6198</v>
      </c>
      <c r="E199" s="281">
        <f t="shared" si="120"/>
        <v>4.5609620837390583</v>
      </c>
      <c r="F199" s="305">
        <f t="shared" ref="F199:H203" si="124">IFERROR($D199*F$242/100, 0)</f>
        <v>1.1961538551209987</v>
      </c>
      <c r="G199" s="303">
        <f t="shared" si="124"/>
        <v>0.43076613457604956</v>
      </c>
      <c r="H199" s="304">
        <f t="shared" si="124"/>
        <v>2.9340420940420104</v>
      </c>
      <c r="I199" s="280">
        <f t="shared" si="114"/>
        <v>5.7375940712838078</v>
      </c>
      <c r="J199" s="305">
        <f t="shared" ref="J199:M203" si="125">IFERROR($D199*J$242/100, 0)</f>
        <v>2.7423897384118785</v>
      </c>
      <c r="K199" s="303">
        <f t="shared" si="125"/>
        <v>2.5895550845476634</v>
      </c>
      <c r="L199" s="303">
        <f t="shared" si="125"/>
        <v>0.40564924832426569</v>
      </c>
      <c r="M199" s="306">
        <f t="shared" si="125"/>
        <v>0.37449216774045768</v>
      </c>
      <c r="N199" s="280">
        <f t="shared" si="111"/>
        <v>0.47859075330859169</v>
      </c>
      <c r="O199" s="539">
        <f t="shared" ref="O199:Q203" si="126">IFERROR($D199*O$242/100, 0)</f>
        <v>0.47859075330859169</v>
      </c>
      <c r="P199" s="304">
        <f t="shared" si="126"/>
        <v>0</v>
      </c>
      <c r="Q199" s="280">
        <f t="shared" si="126"/>
        <v>0.46816092392808628</v>
      </c>
      <c r="X199"/>
      <c r="Y199"/>
      <c r="Z199"/>
      <c r="AA199"/>
      <c r="AB199"/>
      <c r="AC199"/>
      <c r="AD199"/>
      <c r="AE199"/>
      <c r="AF199"/>
      <c r="AG199"/>
      <c r="AH199"/>
      <c r="AI199"/>
      <c r="AJ199"/>
    </row>
    <row r="200" spans="1:36" s="114" customFormat="1">
      <c r="A200" s="116"/>
      <c r="B200" s="176" t="s">
        <v>499</v>
      </c>
      <c r="C200" s="177" t="s">
        <v>267</v>
      </c>
      <c r="D200" s="400">
        <v>0.69099999999999995</v>
      </c>
      <c r="E200" s="281">
        <f t="shared" si="120"/>
        <v>0.27122883353101512</v>
      </c>
      <c r="F200" s="305">
        <f t="shared" si="124"/>
        <v>7.1132232386840577E-2</v>
      </c>
      <c r="G200" s="303">
        <f t="shared" si="124"/>
        <v>2.5616568184654662E-2</v>
      </c>
      <c r="H200" s="304">
        <f t="shared" si="124"/>
        <v>0.17448003295951989</v>
      </c>
      <c r="I200" s="280">
        <f t="shared" si="114"/>
        <v>0.34120015002470877</v>
      </c>
      <c r="J200" s="305">
        <f t="shared" si="125"/>
        <v>0.16308295403041428</v>
      </c>
      <c r="K200" s="303">
        <f t="shared" si="125"/>
        <v>0.15399426525606597</v>
      </c>
      <c r="L200" s="303">
        <f t="shared" si="125"/>
        <v>2.4122930738228507E-2</v>
      </c>
      <c r="M200" s="306">
        <f t="shared" si="125"/>
        <v>2.2270098272660136E-2</v>
      </c>
      <c r="N200" s="280">
        <f t="shared" si="111"/>
        <v>2.8460576820275463E-2</v>
      </c>
      <c r="O200" s="539">
        <f t="shared" si="126"/>
        <v>2.8460576820275463E-2</v>
      </c>
      <c r="P200" s="304">
        <f t="shared" si="126"/>
        <v>0</v>
      </c>
      <c r="Q200" s="280">
        <f t="shared" si="126"/>
        <v>2.784034135134061E-2</v>
      </c>
      <c r="X200"/>
      <c r="Y200"/>
      <c r="Z200"/>
      <c r="AA200"/>
      <c r="AB200"/>
      <c r="AC200"/>
      <c r="AD200"/>
      <c r="AE200"/>
      <c r="AF200"/>
      <c r="AG200"/>
      <c r="AH200"/>
      <c r="AI200"/>
      <c r="AJ200"/>
    </row>
    <row r="201" spans="1:36" s="114" customFormat="1">
      <c r="A201" s="116"/>
      <c r="B201" s="176" t="s">
        <v>500</v>
      </c>
      <c r="C201" s="288" t="s">
        <v>314</v>
      </c>
      <c r="D201" s="400">
        <v>0</v>
      </c>
      <c r="E201" s="281">
        <f t="shared" si="120"/>
        <v>0</v>
      </c>
      <c r="F201" s="305">
        <f t="shared" si="124"/>
        <v>0</v>
      </c>
      <c r="G201" s="303">
        <f t="shared" si="124"/>
        <v>0</v>
      </c>
      <c r="H201" s="304">
        <f t="shared" si="124"/>
        <v>0</v>
      </c>
      <c r="I201" s="280">
        <f t="shared" si="114"/>
        <v>0</v>
      </c>
      <c r="J201" s="305">
        <f t="shared" si="125"/>
        <v>0</v>
      </c>
      <c r="K201" s="303">
        <f t="shared" si="125"/>
        <v>0</v>
      </c>
      <c r="L201" s="303">
        <f t="shared" si="125"/>
        <v>0</v>
      </c>
      <c r="M201" s="306">
        <f t="shared" si="125"/>
        <v>0</v>
      </c>
      <c r="N201" s="280">
        <f t="shared" si="111"/>
        <v>0</v>
      </c>
      <c r="O201" s="539">
        <f t="shared" si="126"/>
        <v>0</v>
      </c>
      <c r="P201" s="304">
        <f t="shared" si="126"/>
        <v>0</v>
      </c>
      <c r="Q201" s="280">
        <f t="shared" si="126"/>
        <v>0</v>
      </c>
      <c r="X201"/>
      <c r="Y201"/>
      <c r="Z201"/>
      <c r="AA201"/>
      <c r="AB201"/>
      <c r="AC201"/>
      <c r="AD201"/>
      <c r="AE201"/>
      <c r="AF201"/>
      <c r="AG201"/>
      <c r="AH201"/>
      <c r="AI201"/>
      <c r="AJ201"/>
    </row>
    <row r="202" spans="1:36" s="114" customFormat="1">
      <c r="A202" s="116"/>
      <c r="B202" s="176" t="s">
        <v>501</v>
      </c>
      <c r="C202" s="560" t="s">
        <v>265</v>
      </c>
      <c r="D202" s="400">
        <v>0</v>
      </c>
      <c r="E202" s="281">
        <f t="shared" si="120"/>
        <v>0</v>
      </c>
      <c r="F202" s="305">
        <f t="shared" si="124"/>
        <v>0</v>
      </c>
      <c r="G202" s="303">
        <f t="shared" si="124"/>
        <v>0</v>
      </c>
      <c r="H202" s="304">
        <f t="shared" si="124"/>
        <v>0</v>
      </c>
      <c r="I202" s="280">
        <f t="shared" si="114"/>
        <v>0</v>
      </c>
      <c r="J202" s="305">
        <f t="shared" si="125"/>
        <v>0</v>
      </c>
      <c r="K202" s="303">
        <f t="shared" si="125"/>
        <v>0</v>
      </c>
      <c r="L202" s="303">
        <f t="shared" si="125"/>
        <v>0</v>
      </c>
      <c r="M202" s="306">
        <f t="shared" si="125"/>
        <v>0</v>
      </c>
      <c r="N202" s="280">
        <f t="shared" si="111"/>
        <v>0</v>
      </c>
      <c r="O202" s="539">
        <f t="shared" si="126"/>
        <v>0</v>
      </c>
      <c r="P202" s="304">
        <f t="shared" si="126"/>
        <v>0</v>
      </c>
      <c r="Q202" s="280">
        <f t="shared" si="126"/>
        <v>0</v>
      </c>
      <c r="X202"/>
      <c r="Y202"/>
      <c r="Z202"/>
      <c r="AA202"/>
      <c r="AB202"/>
      <c r="AC202"/>
      <c r="AD202"/>
      <c r="AE202"/>
      <c r="AF202"/>
      <c r="AG202"/>
      <c r="AH202"/>
      <c r="AI202"/>
      <c r="AJ202"/>
    </row>
    <row r="203" spans="1:36" s="114" customFormat="1" ht="27" thickBot="1">
      <c r="A203" s="116"/>
      <c r="B203" s="176" t="s">
        <v>502</v>
      </c>
      <c r="C203" s="560" t="s">
        <v>317</v>
      </c>
      <c r="D203" s="400">
        <v>0</v>
      </c>
      <c r="E203" s="281">
        <f t="shared" si="120"/>
        <v>0</v>
      </c>
      <c r="F203" s="305">
        <f t="shared" si="124"/>
        <v>0</v>
      </c>
      <c r="G203" s="303">
        <f t="shared" si="124"/>
        <v>0</v>
      </c>
      <c r="H203" s="304">
        <f t="shared" si="124"/>
        <v>0</v>
      </c>
      <c r="I203" s="280">
        <f t="shared" si="114"/>
        <v>0</v>
      </c>
      <c r="J203" s="305">
        <f t="shared" si="125"/>
        <v>0</v>
      </c>
      <c r="K203" s="303">
        <f t="shared" si="125"/>
        <v>0</v>
      </c>
      <c r="L203" s="303">
        <f t="shared" si="125"/>
        <v>0</v>
      </c>
      <c r="M203" s="306">
        <f t="shared" si="125"/>
        <v>0</v>
      </c>
      <c r="N203" s="280">
        <f t="shared" si="111"/>
        <v>0</v>
      </c>
      <c r="O203" s="539">
        <f t="shared" si="126"/>
        <v>0</v>
      </c>
      <c r="P203" s="304">
        <f t="shared" si="126"/>
        <v>0</v>
      </c>
      <c r="Q203" s="280">
        <f t="shared" si="126"/>
        <v>0</v>
      </c>
      <c r="X203"/>
      <c r="Y203"/>
      <c r="Z203"/>
      <c r="AA203"/>
      <c r="AB203"/>
      <c r="AC203"/>
      <c r="AD203"/>
      <c r="AE203"/>
      <c r="AF203"/>
      <c r="AG203"/>
      <c r="AH203"/>
      <c r="AI203"/>
      <c r="AJ203"/>
    </row>
    <row r="204" spans="1:36" s="114" customFormat="1" ht="15.75" thickBot="1">
      <c r="A204" s="529"/>
      <c r="B204" s="293" t="s">
        <v>155</v>
      </c>
      <c r="C204" s="294" t="s">
        <v>319</v>
      </c>
      <c r="D204" s="561">
        <v>3.3917344444444448</v>
      </c>
      <c r="E204" s="532">
        <f t="shared" si="120"/>
        <v>1.3313113994408574</v>
      </c>
      <c r="F204" s="533">
        <f>IFERROR($D204*F$243/100, 0)</f>
        <v>0.34914854225278419</v>
      </c>
      <c r="G204" s="534">
        <f>IFERROR($D204*G$243/100, 0)</f>
        <v>0.12573747707721117</v>
      </c>
      <c r="H204" s="535">
        <f>IFERROR($D204*H$243/100, 0)</f>
        <v>0.856425380110862</v>
      </c>
      <c r="I204" s="536">
        <f t="shared" si="114"/>
        <v>1.6747616516474919</v>
      </c>
      <c r="J204" s="533">
        <f t="shared" ref="J204:Q204" si="127">IFERROR($D204*J$243/100, 0)</f>
        <v>0.80048346235413337</v>
      </c>
      <c r="K204" s="534">
        <f t="shared" si="127"/>
        <v>0.75587214720103246</v>
      </c>
      <c r="L204" s="534">
        <f t="shared" si="127"/>
        <v>0.11840604209232602</v>
      </c>
      <c r="M204" s="537">
        <f t="shared" si="127"/>
        <v>0.10931151865780625</v>
      </c>
      <c r="N204" s="536">
        <f t="shared" si="111"/>
        <v>0.13969713272081832</v>
      </c>
      <c r="O204" s="538">
        <f>IFERROR($D204*O$243/100, 0)</f>
        <v>0.13969713272081832</v>
      </c>
      <c r="P204" s="535">
        <f t="shared" si="127"/>
        <v>0</v>
      </c>
      <c r="Q204" s="536">
        <f t="shared" si="127"/>
        <v>0.13665274197747171</v>
      </c>
      <c r="X204"/>
      <c r="Y204"/>
      <c r="Z204"/>
      <c r="AA204"/>
      <c r="AB204"/>
      <c r="AC204"/>
      <c r="AD204"/>
      <c r="AE204"/>
      <c r="AF204"/>
      <c r="AG204"/>
      <c r="AH204"/>
      <c r="AI204"/>
      <c r="AJ204"/>
    </row>
    <row r="205" spans="1:36" s="114" customFormat="1">
      <c r="A205" s="529"/>
      <c r="B205" s="293" t="s">
        <v>157</v>
      </c>
      <c r="C205" s="530" t="s">
        <v>321</v>
      </c>
      <c r="D205" s="531">
        <f>SUM(D206:D210)</f>
        <v>358.94568000000004</v>
      </c>
      <c r="E205" s="532">
        <f t="shared" si="120"/>
        <v>140.8920666966672</v>
      </c>
      <c r="F205" s="533">
        <f>SUM(F206:F210)</f>
        <v>36.950227965285833</v>
      </c>
      <c r="G205" s="534">
        <f t="shared" ref="G205:Q205" si="128">SUM(G206:G210)</f>
        <v>13.306738764554609</v>
      </c>
      <c r="H205" s="535">
        <f t="shared" si="128"/>
        <v>90.635099966826743</v>
      </c>
      <c r="I205" s="536">
        <f t="shared" si="114"/>
        <v>177.2392472745602</v>
      </c>
      <c r="J205" s="533">
        <f t="shared" si="128"/>
        <v>84.714792808763818</v>
      </c>
      <c r="K205" s="534">
        <f t="shared" si="128"/>
        <v>79.99359805852238</v>
      </c>
      <c r="L205" s="534">
        <f t="shared" si="128"/>
        <v>12.530856407273998</v>
      </c>
      <c r="M205" s="537">
        <f t="shared" si="128"/>
        <v>11.568387218736351</v>
      </c>
      <c r="N205" s="536">
        <f t="shared" si="111"/>
        <v>14.784082633785841</v>
      </c>
      <c r="O205" s="538">
        <f>SUM(O206:O210)</f>
        <v>14.784082633785841</v>
      </c>
      <c r="P205" s="535">
        <f t="shared" si="128"/>
        <v>0</v>
      </c>
      <c r="Q205" s="536">
        <f t="shared" si="128"/>
        <v>14.46189617625047</v>
      </c>
      <c r="X205"/>
      <c r="Y205"/>
      <c r="Z205"/>
      <c r="AA205"/>
      <c r="AB205"/>
      <c r="AC205"/>
      <c r="AD205"/>
      <c r="AE205"/>
      <c r="AF205"/>
      <c r="AG205"/>
      <c r="AH205"/>
      <c r="AI205"/>
      <c r="AJ205"/>
    </row>
    <row r="206" spans="1:36" s="114" customFormat="1">
      <c r="A206" s="116"/>
      <c r="B206" s="278" t="s">
        <v>503</v>
      </c>
      <c r="C206" s="279" t="s">
        <v>323</v>
      </c>
      <c r="D206" s="400">
        <v>341.78041000000002</v>
      </c>
      <c r="E206" s="281">
        <f t="shared" si="120"/>
        <v>134.15441668314341</v>
      </c>
      <c r="F206" s="305">
        <f t="shared" ref="F206:H210" si="129">IFERROR($D206*F$242/100, 0)</f>
        <v>35.183217871765052</v>
      </c>
      <c r="G206" s="303">
        <f t="shared" si="129"/>
        <v>12.670392441308577</v>
      </c>
      <c r="H206" s="304">
        <f t="shared" si="129"/>
        <v>86.300806370069779</v>
      </c>
      <c r="I206" s="280">
        <f t="shared" si="114"/>
        <v>168.76342571274455</v>
      </c>
      <c r="J206" s="305">
        <f t="shared" ref="J206:M210" si="130">IFERROR($D206*J$242/100, 0)</f>
        <v>80.663616342295441</v>
      </c>
      <c r="K206" s="303">
        <f t="shared" si="130"/>
        <v>76.168195538157718</v>
      </c>
      <c r="L206" s="303">
        <f t="shared" si="130"/>
        <v>11.931613832291378</v>
      </c>
      <c r="M206" s="306">
        <f t="shared" si="130"/>
        <v>11.01517122774251</v>
      </c>
      <c r="N206" s="280">
        <f t="shared" si="111"/>
        <v>14.077087719927997</v>
      </c>
      <c r="O206" s="539">
        <f t="shared" ref="O206:Q210" si="131">IFERROR($D206*O$242/100, 0)</f>
        <v>14.077087719927997</v>
      </c>
      <c r="P206" s="304">
        <f t="shared" si="131"/>
        <v>0</v>
      </c>
      <c r="Q206" s="280">
        <f t="shared" si="131"/>
        <v>13.770308656441605</v>
      </c>
      <c r="X206"/>
      <c r="Y206"/>
      <c r="Z206"/>
      <c r="AA206"/>
      <c r="AB206"/>
      <c r="AC206"/>
      <c r="AD206"/>
      <c r="AE206"/>
      <c r="AF206"/>
      <c r="AG206"/>
      <c r="AH206"/>
      <c r="AI206"/>
      <c r="AJ206"/>
    </row>
    <row r="207" spans="1:36" s="114" customFormat="1">
      <c r="A207" s="116"/>
      <c r="B207" s="278" t="s">
        <v>504</v>
      </c>
      <c r="C207" s="279" t="s">
        <v>325</v>
      </c>
      <c r="D207" s="400">
        <v>8.6942700000000013</v>
      </c>
      <c r="E207" s="281">
        <f t="shared" si="120"/>
        <v>3.4126435752586097</v>
      </c>
      <c r="F207" s="305">
        <f t="shared" si="129"/>
        <v>0.89499686551944502</v>
      </c>
      <c r="G207" s="303">
        <f t="shared" si="129"/>
        <v>0.32231166464659561</v>
      </c>
      <c r="H207" s="304">
        <f t="shared" si="129"/>
        <v>2.1953350450925693</v>
      </c>
      <c r="I207" s="280">
        <f t="shared" si="114"/>
        <v>4.2930336155648705</v>
      </c>
      <c r="J207" s="305">
        <f t="shared" si="130"/>
        <v>2.0519352166975549</v>
      </c>
      <c r="K207" s="303">
        <f t="shared" si="130"/>
        <v>1.9375799140200536</v>
      </c>
      <c r="L207" s="303">
        <f t="shared" si="130"/>
        <v>0.3035184848472619</v>
      </c>
      <c r="M207" s="306">
        <f t="shared" si="130"/>
        <v>0.28020585717661489</v>
      </c>
      <c r="N207" s="280">
        <f t="shared" si="111"/>
        <v>0.35809542580494413</v>
      </c>
      <c r="O207" s="539">
        <f t="shared" si="131"/>
        <v>0.35809542580494413</v>
      </c>
      <c r="P207" s="304">
        <f t="shared" si="131"/>
        <v>0</v>
      </c>
      <c r="Q207" s="280">
        <f t="shared" si="131"/>
        <v>0.35029152619496406</v>
      </c>
      <c r="X207"/>
      <c r="Y207"/>
      <c r="Z207"/>
      <c r="AA207"/>
      <c r="AB207"/>
      <c r="AC207"/>
      <c r="AD207"/>
      <c r="AE207"/>
      <c r="AF207"/>
      <c r="AG207"/>
      <c r="AH207"/>
      <c r="AI207"/>
      <c r="AJ207"/>
    </row>
    <row r="208" spans="1:36" s="114" customFormat="1">
      <c r="A208" s="116"/>
      <c r="B208" s="278" t="s">
        <v>505</v>
      </c>
      <c r="C208" s="279" t="s">
        <v>327</v>
      </c>
      <c r="D208" s="400">
        <v>0</v>
      </c>
      <c r="E208" s="281">
        <f t="shared" si="120"/>
        <v>0</v>
      </c>
      <c r="F208" s="305">
        <f t="shared" si="129"/>
        <v>0</v>
      </c>
      <c r="G208" s="303">
        <f t="shared" si="129"/>
        <v>0</v>
      </c>
      <c r="H208" s="304">
        <f t="shared" si="129"/>
        <v>0</v>
      </c>
      <c r="I208" s="280">
        <f t="shared" si="114"/>
        <v>0</v>
      </c>
      <c r="J208" s="305">
        <f t="shared" si="130"/>
        <v>0</v>
      </c>
      <c r="K208" s="303">
        <f t="shared" si="130"/>
        <v>0</v>
      </c>
      <c r="L208" s="303">
        <f t="shared" si="130"/>
        <v>0</v>
      </c>
      <c r="M208" s="306">
        <f t="shared" si="130"/>
        <v>0</v>
      </c>
      <c r="N208" s="280">
        <f t="shared" si="111"/>
        <v>0</v>
      </c>
      <c r="O208" s="539">
        <f t="shared" si="131"/>
        <v>0</v>
      </c>
      <c r="P208" s="304">
        <f t="shared" si="131"/>
        <v>0</v>
      </c>
      <c r="Q208" s="280">
        <f t="shared" si="131"/>
        <v>0</v>
      </c>
      <c r="X208"/>
      <c r="Y208"/>
      <c r="Z208"/>
      <c r="AA208"/>
      <c r="AB208"/>
      <c r="AC208"/>
      <c r="AD208"/>
      <c r="AE208"/>
      <c r="AF208"/>
      <c r="AG208"/>
      <c r="AH208"/>
      <c r="AI208"/>
      <c r="AJ208"/>
    </row>
    <row r="209" spans="1:36" s="114" customFormat="1">
      <c r="A209" s="116"/>
      <c r="B209" s="278" t="s">
        <v>506</v>
      </c>
      <c r="C209" s="279" t="s">
        <v>329</v>
      </c>
      <c r="D209" s="400">
        <v>7.5129999999999999</v>
      </c>
      <c r="E209" s="281">
        <f t="shared" ref="E209:E210" si="132">SUM(F209:H209)</f>
        <v>2.9489757254971298</v>
      </c>
      <c r="F209" s="305">
        <f t="shared" si="129"/>
        <v>0.77339574807862987</v>
      </c>
      <c r="G209" s="303">
        <f t="shared" si="129"/>
        <v>0.27851993744039144</v>
      </c>
      <c r="H209" s="304">
        <f t="shared" si="129"/>
        <v>1.8970600399781086</v>
      </c>
      <c r="I209" s="280">
        <f t="shared" si="114"/>
        <v>3.7097492433221952</v>
      </c>
      <c r="J209" s="305">
        <f t="shared" si="130"/>
        <v>1.7731436087272108</v>
      </c>
      <c r="K209" s="303">
        <f t="shared" si="130"/>
        <v>1.6743254918506856</v>
      </c>
      <c r="L209" s="303">
        <f t="shared" si="130"/>
        <v>0.26228014274429923</v>
      </c>
      <c r="M209" s="306">
        <f t="shared" si="130"/>
        <v>0.24213494692112245</v>
      </c>
      <c r="N209" s="280">
        <f t="shared" si="111"/>
        <v>0.30944184319931922</v>
      </c>
      <c r="O209" s="539">
        <f t="shared" si="131"/>
        <v>0.30944184319931922</v>
      </c>
      <c r="P209" s="304">
        <f t="shared" si="131"/>
        <v>0</v>
      </c>
      <c r="Q209" s="280">
        <f t="shared" si="131"/>
        <v>0.30269824106023446</v>
      </c>
      <c r="X209"/>
      <c r="Y209"/>
      <c r="Z209"/>
      <c r="AA209"/>
      <c r="AB209"/>
      <c r="AC209"/>
      <c r="AD209"/>
      <c r="AE209"/>
      <c r="AF209"/>
      <c r="AG209"/>
      <c r="AH209"/>
      <c r="AI209"/>
      <c r="AJ209"/>
    </row>
    <row r="210" spans="1:36" s="114" customFormat="1" ht="15.75" thickBot="1">
      <c r="A210" s="116"/>
      <c r="B210" s="278" t="s">
        <v>507</v>
      </c>
      <c r="C210" s="279" t="s">
        <v>331</v>
      </c>
      <c r="D210" s="400">
        <v>0.95799999999999996</v>
      </c>
      <c r="E210" s="281">
        <f t="shared" si="132"/>
        <v>0.37603071276803546</v>
      </c>
      <c r="F210" s="305">
        <f t="shared" si="129"/>
        <v>9.8617479922710943E-2</v>
      </c>
      <c r="G210" s="303">
        <f t="shared" si="129"/>
        <v>3.5514721159043659E-2</v>
      </c>
      <c r="H210" s="304">
        <f t="shared" si="129"/>
        <v>0.24189851168628082</v>
      </c>
      <c r="I210" s="280">
        <f t="shared" si="114"/>
        <v>0.47303870292861216</v>
      </c>
      <c r="J210" s="305">
        <f t="shared" si="130"/>
        <v>0.22609764104361343</v>
      </c>
      <c r="K210" s="303">
        <f t="shared" si="130"/>
        <v>0.21349711449393807</v>
      </c>
      <c r="L210" s="303">
        <f t="shared" si="130"/>
        <v>3.3443947391060644E-2</v>
      </c>
      <c r="M210" s="306">
        <f t="shared" si="130"/>
        <v>3.087518689610479E-2</v>
      </c>
      <c r="N210" s="280">
        <f t="shared" si="111"/>
        <v>3.9457644853580165E-2</v>
      </c>
      <c r="O210" s="539">
        <f t="shared" si="131"/>
        <v>3.9457644853580165E-2</v>
      </c>
      <c r="P210" s="304">
        <f t="shared" si="131"/>
        <v>0</v>
      </c>
      <c r="Q210" s="280">
        <f t="shared" si="131"/>
        <v>3.859775255366759E-2</v>
      </c>
      <c r="X210"/>
      <c r="Y210"/>
      <c r="Z210"/>
      <c r="AA210"/>
      <c r="AB210"/>
      <c r="AC210"/>
      <c r="AD210"/>
      <c r="AE210"/>
      <c r="AF210"/>
      <c r="AG210"/>
      <c r="AH210"/>
      <c r="AI210"/>
      <c r="AJ210"/>
    </row>
    <row r="211" spans="1:36" s="114" customFormat="1">
      <c r="A211" s="529"/>
      <c r="B211" s="293" t="s">
        <v>159</v>
      </c>
      <c r="C211" s="530" t="s">
        <v>333</v>
      </c>
      <c r="D211" s="531">
        <f>SUM(D212:D214)</f>
        <v>15.155000000000001</v>
      </c>
      <c r="E211" s="532">
        <f t="shared" si="120"/>
        <v>5.9485860668054045</v>
      </c>
      <c r="F211" s="533">
        <f>SUM(F212:F214)</f>
        <v>1.5600708854161636</v>
      </c>
      <c r="G211" s="534">
        <f>SUM(G212:G214)</f>
        <v>0.56182212856503821</v>
      </c>
      <c r="H211" s="535">
        <f>SUM(H212:H214)</f>
        <v>3.8266930528242025</v>
      </c>
      <c r="I211" s="536">
        <f t="shared" si="114"/>
        <v>7.4831957650136927</v>
      </c>
      <c r="J211" s="533">
        <f t="shared" ref="J211:Q211" si="133">SUM(J212:J214)</f>
        <v>3.5767325156742822</v>
      </c>
      <c r="K211" s="534">
        <f t="shared" si="133"/>
        <v>3.3773995513106798</v>
      </c>
      <c r="L211" s="534">
        <f t="shared" si="133"/>
        <v>0.52906369802873088</v>
      </c>
      <c r="M211" s="537">
        <f t="shared" si="133"/>
        <v>0.48842740857042599</v>
      </c>
      <c r="N211" s="536">
        <f t="shared" si="111"/>
        <v>0.62419687657203282</v>
      </c>
      <c r="O211" s="538">
        <f>SUM(O212:O214)</f>
        <v>0.62419687657203282</v>
      </c>
      <c r="P211" s="535">
        <f t="shared" si="133"/>
        <v>0</v>
      </c>
      <c r="Q211" s="536">
        <f t="shared" si="133"/>
        <v>0.61059388303844719</v>
      </c>
      <c r="X211"/>
      <c r="Y211"/>
      <c r="Z211"/>
      <c r="AA211"/>
      <c r="AB211"/>
      <c r="AC211"/>
      <c r="AD211"/>
      <c r="AE211"/>
      <c r="AF211"/>
      <c r="AG211"/>
      <c r="AH211"/>
      <c r="AI211"/>
      <c r="AJ211"/>
    </row>
    <row r="212" spans="1:36" s="114" customFormat="1">
      <c r="A212" s="116"/>
      <c r="B212" s="278" t="s">
        <v>508</v>
      </c>
      <c r="C212" s="279" t="s">
        <v>339</v>
      </c>
      <c r="D212" s="400">
        <v>6.9630000000000001</v>
      </c>
      <c r="E212" s="281">
        <f t="shared" si="120"/>
        <v>2.7330917045969008</v>
      </c>
      <c r="F212" s="305">
        <f t="shared" ref="F212:H214" si="134">IFERROR($D212*F$242/100, 0)</f>
        <v>0.71677819697477707</v>
      </c>
      <c r="G212" s="303">
        <f t="shared" si="134"/>
        <v>0.25813048374782982</v>
      </c>
      <c r="H212" s="304">
        <f t="shared" si="134"/>
        <v>1.7581830238742939</v>
      </c>
      <c r="I212" s="280">
        <f t="shared" si="114"/>
        <v>3.4381716998871887</v>
      </c>
      <c r="J212" s="305">
        <f t="shared" ref="J212:Q214" si="135">IFERROR($D212*J$242/100, 0)</f>
        <v>1.643338073681295</v>
      </c>
      <c r="K212" s="303">
        <f t="shared" si="135"/>
        <v>1.5517540795629341</v>
      </c>
      <c r="L212" s="303">
        <f t="shared" si="135"/>
        <v>0.24307954664295958</v>
      </c>
      <c r="M212" s="306">
        <f t="shared" si="135"/>
        <v>0.22440910893275329</v>
      </c>
      <c r="N212" s="280">
        <f t="shared" si="111"/>
        <v>0.286788706801126</v>
      </c>
      <c r="O212" s="539">
        <f>IFERROR($D212*O$242/100, 0)</f>
        <v>0.286788706801126</v>
      </c>
      <c r="P212" s="304">
        <f t="shared" si="135"/>
        <v>0</v>
      </c>
      <c r="Q212" s="280">
        <f t="shared" si="135"/>
        <v>0.28053877978203284</v>
      </c>
      <c r="X212"/>
      <c r="Y212"/>
      <c r="Z212"/>
      <c r="AA212"/>
      <c r="AB212"/>
      <c r="AC212"/>
      <c r="AD212"/>
      <c r="AE212"/>
      <c r="AF212"/>
      <c r="AG212"/>
      <c r="AH212"/>
      <c r="AI212"/>
      <c r="AJ212"/>
    </row>
    <row r="213" spans="1:36" s="114" customFormat="1">
      <c r="A213" s="116"/>
      <c r="B213" s="313" t="s">
        <v>509</v>
      </c>
      <c r="C213" s="279" t="s">
        <v>341</v>
      </c>
      <c r="D213" s="562">
        <v>5.86</v>
      </c>
      <c r="E213" s="281">
        <f t="shared" si="120"/>
        <v>2.3001461135915324</v>
      </c>
      <c r="F213" s="305">
        <f t="shared" si="134"/>
        <v>0.60323427176105038</v>
      </c>
      <c r="G213" s="303">
        <f t="shared" si="134"/>
        <v>0.21724036116074721</v>
      </c>
      <c r="H213" s="304">
        <f t="shared" si="134"/>
        <v>1.4796714806697346</v>
      </c>
      <c r="I213" s="280">
        <f t="shared" si="114"/>
        <v>2.8935352809620745</v>
      </c>
      <c r="J213" s="305">
        <f t="shared" si="135"/>
        <v>1.3830189733983036</v>
      </c>
      <c r="K213" s="303">
        <f t="shared" si="135"/>
        <v>1.3059426836476797</v>
      </c>
      <c r="L213" s="303">
        <f t="shared" si="135"/>
        <v>0.20457362391609124</v>
      </c>
      <c r="M213" s="306">
        <f t="shared" si="135"/>
        <v>0.18886074656698756</v>
      </c>
      <c r="N213" s="280">
        <f t="shared" si="111"/>
        <v>0.24135887144256762</v>
      </c>
      <c r="O213" s="539">
        <f>IFERROR($D213*O$242/100, 0)</f>
        <v>0.24135887144256762</v>
      </c>
      <c r="P213" s="304">
        <f t="shared" si="135"/>
        <v>0</v>
      </c>
      <c r="Q213" s="280">
        <f t="shared" si="135"/>
        <v>0.23609898743683935</v>
      </c>
      <c r="X213"/>
      <c r="Y213"/>
      <c r="Z213"/>
      <c r="AA213"/>
      <c r="AB213"/>
      <c r="AC213"/>
      <c r="AD213"/>
      <c r="AE213"/>
      <c r="AF213"/>
      <c r="AG213"/>
      <c r="AH213"/>
      <c r="AI213"/>
      <c r="AJ213"/>
    </row>
    <row r="214" spans="1:36" s="114" customFormat="1" ht="15.75" thickBot="1">
      <c r="A214" s="116"/>
      <c r="B214" s="313" t="s">
        <v>510</v>
      </c>
      <c r="C214" s="288" t="s">
        <v>345</v>
      </c>
      <c r="D214" s="400">
        <v>2.3319999999999999</v>
      </c>
      <c r="E214" s="281">
        <f t="shared" si="120"/>
        <v>0.9153482486169715</v>
      </c>
      <c r="F214" s="305">
        <f t="shared" si="134"/>
        <v>0.24005841668033606</v>
      </c>
      <c r="G214" s="303">
        <f t="shared" si="134"/>
        <v>8.6451283656461181E-2</v>
      </c>
      <c r="H214" s="304">
        <f t="shared" si="134"/>
        <v>0.58883854828017423</v>
      </c>
      <c r="I214" s="280">
        <f t="shared" si="114"/>
        <v>1.1514887841644295</v>
      </c>
      <c r="J214" s="305">
        <f t="shared" si="135"/>
        <v>0.55037546859468323</v>
      </c>
      <c r="K214" s="303">
        <f t="shared" si="135"/>
        <v>0.51970278810006632</v>
      </c>
      <c r="L214" s="303">
        <f t="shared" si="135"/>
        <v>8.1410527469679986E-2</v>
      </c>
      <c r="M214" s="306">
        <f t="shared" si="135"/>
        <v>7.5157553070685154E-2</v>
      </c>
      <c r="N214" s="280">
        <f t="shared" si="111"/>
        <v>9.6049298328339194E-2</v>
      </c>
      <c r="O214" s="539">
        <f>IFERROR($D214*O$242/100, 0)</f>
        <v>9.6049298328339194E-2</v>
      </c>
      <c r="P214" s="304">
        <f t="shared" si="135"/>
        <v>0</v>
      </c>
      <c r="Q214" s="280">
        <f t="shared" si="135"/>
        <v>9.3956115819574956E-2</v>
      </c>
      <c r="X214"/>
      <c r="Y214"/>
      <c r="Z214"/>
      <c r="AA214"/>
      <c r="AB214"/>
      <c r="AC214"/>
      <c r="AD214"/>
      <c r="AE214"/>
      <c r="AF214"/>
      <c r="AG214"/>
      <c r="AH214"/>
      <c r="AI214"/>
      <c r="AJ214"/>
    </row>
    <row r="215" spans="1:36">
      <c r="A215" s="529"/>
      <c r="B215" s="293" t="s">
        <v>161</v>
      </c>
      <c r="C215" s="530" t="s">
        <v>347</v>
      </c>
      <c r="D215" s="531">
        <f>SUM(D216:D217)</f>
        <v>0</v>
      </c>
      <c r="E215" s="532">
        <f t="shared" si="120"/>
        <v>0</v>
      </c>
      <c r="F215" s="533">
        <f>SUM(F216:F217)</f>
        <v>0</v>
      </c>
      <c r="G215" s="534">
        <f t="shared" ref="G215:Q215" si="136">SUM(G216:G217)</f>
        <v>0</v>
      </c>
      <c r="H215" s="535">
        <f t="shared" si="136"/>
        <v>0</v>
      </c>
      <c r="I215" s="536">
        <f t="shared" si="114"/>
        <v>0</v>
      </c>
      <c r="J215" s="533">
        <f t="shared" si="136"/>
        <v>0</v>
      </c>
      <c r="K215" s="534">
        <f t="shared" si="136"/>
        <v>0</v>
      </c>
      <c r="L215" s="534">
        <f t="shared" si="136"/>
        <v>0</v>
      </c>
      <c r="M215" s="537">
        <f t="shared" si="136"/>
        <v>0</v>
      </c>
      <c r="N215" s="536">
        <f t="shared" si="111"/>
        <v>0</v>
      </c>
      <c r="O215" s="538">
        <f>SUM(O216:O217)</f>
        <v>0</v>
      </c>
      <c r="P215" s="535">
        <f t="shared" si="136"/>
        <v>0</v>
      </c>
      <c r="Q215" s="536">
        <f t="shared" si="136"/>
        <v>0</v>
      </c>
      <c r="R215" s="114"/>
      <c r="S215" s="114"/>
      <c r="T215" s="114"/>
      <c r="U215" s="114"/>
      <c r="V215" s="114"/>
      <c r="W215" s="114"/>
    </row>
    <row r="216" spans="1:36">
      <c r="B216" s="278" t="s">
        <v>511</v>
      </c>
      <c r="C216" s="279" t="s">
        <v>349</v>
      </c>
      <c r="D216" s="400">
        <v>0</v>
      </c>
      <c r="E216" s="281">
        <f t="shared" si="120"/>
        <v>0</v>
      </c>
      <c r="F216" s="305">
        <f t="shared" ref="F216:H217" si="137">IFERROR($D216*F$242/100, 0)</f>
        <v>0</v>
      </c>
      <c r="G216" s="303">
        <f t="shared" si="137"/>
        <v>0</v>
      </c>
      <c r="H216" s="304">
        <f t="shared" si="137"/>
        <v>0</v>
      </c>
      <c r="I216" s="280">
        <f t="shared" si="114"/>
        <v>0</v>
      </c>
      <c r="J216" s="305">
        <f t="shared" ref="J216:Q217" si="138">IFERROR($D216*J$242/100, 0)</f>
        <v>0</v>
      </c>
      <c r="K216" s="303">
        <f t="shared" si="138"/>
        <v>0</v>
      </c>
      <c r="L216" s="303">
        <f t="shared" si="138"/>
        <v>0</v>
      </c>
      <c r="M216" s="306">
        <f t="shared" si="138"/>
        <v>0</v>
      </c>
      <c r="N216" s="280">
        <f t="shared" si="111"/>
        <v>0</v>
      </c>
      <c r="O216" s="539">
        <f>IFERROR($D216*O$242/100, 0)</f>
        <v>0</v>
      </c>
      <c r="P216" s="304">
        <f t="shared" si="138"/>
        <v>0</v>
      </c>
      <c r="Q216" s="280">
        <f t="shared" si="138"/>
        <v>0</v>
      </c>
      <c r="R216" s="114"/>
      <c r="S216" s="114"/>
      <c r="T216" s="114"/>
      <c r="U216" s="114"/>
      <c r="V216" s="114"/>
      <c r="W216" s="114"/>
    </row>
    <row r="217" spans="1:36" ht="15.75" thickBot="1">
      <c r="B217" s="313" t="s">
        <v>512</v>
      </c>
      <c r="C217" s="288" t="s">
        <v>513</v>
      </c>
      <c r="D217" s="400">
        <v>0</v>
      </c>
      <c r="E217" s="281">
        <f t="shared" si="120"/>
        <v>0</v>
      </c>
      <c r="F217" s="305">
        <f t="shared" si="137"/>
        <v>0</v>
      </c>
      <c r="G217" s="303">
        <f t="shared" si="137"/>
        <v>0</v>
      </c>
      <c r="H217" s="304">
        <f t="shared" si="137"/>
        <v>0</v>
      </c>
      <c r="I217" s="280">
        <f t="shared" si="114"/>
        <v>0</v>
      </c>
      <c r="J217" s="305">
        <f t="shared" si="138"/>
        <v>0</v>
      </c>
      <c r="K217" s="303">
        <f t="shared" si="138"/>
        <v>0</v>
      </c>
      <c r="L217" s="303">
        <f t="shared" si="138"/>
        <v>0</v>
      </c>
      <c r="M217" s="306">
        <f t="shared" si="138"/>
        <v>0</v>
      </c>
      <c r="N217" s="280">
        <f t="shared" si="111"/>
        <v>0</v>
      </c>
      <c r="O217" s="539">
        <f>IFERROR($D217*O$242/100, 0)</f>
        <v>0</v>
      </c>
      <c r="P217" s="304">
        <f t="shared" si="138"/>
        <v>0</v>
      </c>
      <c r="Q217" s="280">
        <f t="shared" si="138"/>
        <v>0</v>
      </c>
      <c r="R217" s="114"/>
      <c r="S217" s="114"/>
      <c r="T217" s="114"/>
      <c r="U217" s="114"/>
      <c r="V217" s="114"/>
      <c r="W217" s="114"/>
    </row>
    <row r="218" spans="1:36">
      <c r="A218" s="529"/>
      <c r="B218" s="293" t="s">
        <v>163</v>
      </c>
      <c r="C218" s="530" t="s">
        <v>353</v>
      </c>
      <c r="D218" s="531">
        <f>SUM(D219:D233)</f>
        <v>111.03999999999999</v>
      </c>
      <c r="E218" s="532">
        <f t="shared" si="120"/>
        <v>43.585021237748073</v>
      </c>
      <c r="F218" s="533">
        <f>SUM(F219:F233)</f>
        <v>11.430568862857854</v>
      </c>
      <c r="G218" s="534">
        <f t="shared" ref="G218:Q218" si="139">SUM(G219:G233)</f>
        <v>4.1164453418582543</v>
      </c>
      <c r="H218" s="535">
        <f t="shared" si="139"/>
        <v>28.038007033031967</v>
      </c>
      <c r="I218" s="536">
        <f t="shared" si="114"/>
        <v>54.829037132769407</v>
      </c>
      <c r="J218" s="533">
        <f t="shared" si="139"/>
        <v>26.206557475451817</v>
      </c>
      <c r="K218" s="534">
        <f t="shared" si="139"/>
        <v>24.746053855330775</v>
      </c>
      <c r="L218" s="534">
        <f t="shared" si="139"/>
        <v>3.8764258019868207</v>
      </c>
      <c r="M218" s="537">
        <f t="shared" si="139"/>
        <v>3.578685545870016</v>
      </c>
      <c r="N218" s="536">
        <f t="shared" si="111"/>
        <v>4.5734623011915874</v>
      </c>
      <c r="O218" s="538">
        <f>SUM(O219:O233)</f>
        <v>4.5734623011915874</v>
      </c>
      <c r="P218" s="535">
        <f t="shared" si="139"/>
        <v>0</v>
      </c>
      <c r="Q218" s="536">
        <f t="shared" si="139"/>
        <v>4.4737937824209277</v>
      </c>
      <c r="R218" s="114"/>
      <c r="S218" s="114"/>
      <c r="T218" s="114"/>
      <c r="U218" s="114"/>
      <c r="V218" s="114"/>
      <c r="W218" s="114"/>
    </row>
    <row r="219" spans="1:36">
      <c r="B219" s="278" t="s">
        <v>514</v>
      </c>
      <c r="C219" s="279" t="s">
        <v>355</v>
      </c>
      <c r="D219" s="400">
        <v>0</v>
      </c>
      <c r="E219" s="281">
        <f t="shared" si="120"/>
        <v>0</v>
      </c>
      <c r="F219" s="305">
        <f t="shared" ref="F219:H234" si="140">IFERROR($D219*F$242/100, 0)</f>
        <v>0</v>
      </c>
      <c r="G219" s="303">
        <f t="shared" si="140"/>
        <v>0</v>
      </c>
      <c r="H219" s="304">
        <f t="shared" si="140"/>
        <v>0</v>
      </c>
      <c r="I219" s="280">
        <f t="shared" si="114"/>
        <v>0</v>
      </c>
      <c r="J219" s="305">
        <f t="shared" ref="J219:Q234" si="141">IFERROR($D219*J$242/100, 0)</f>
        <v>0</v>
      </c>
      <c r="K219" s="303">
        <f t="shared" si="141"/>
        <v>0</v>
      </c>
      <c r="L219" s="303">
        <f t="shared" si="141"/>
        <v>0</v>
      </c>
      <c r="M219" s="306">
        <f t="shared" si="141"/>
        <v>0</v>
      </c>
      <c r="N219" s="280">
        <f t="shared" si="111"/>
        <v>0</v>
      </c>
      <c r="O219" s="539">
        <f t="shared" ref="O219:O234" si="142">IFERROR($D219*O$242/100, 0)</f>
        <v>0</v>
      </c>
      <c r="P219" s="304">
        <f t="shared" si="141"/>
        <v>0</v>
      </c>
      <c r="Q219" s="280">
        <f t="shared" si="141"/>
        <v>0</v>
      </c>
      <c r="R219" s="114"/>
      <c r="S219" s="114"/>
      <c r="T219" s="114"/>
      <c r="U219" s="114"/>
      <c r="V219" s="114"/>
      <c r="W219" s="114"/>
    </row>
    <row r="220" spans="1:36">
      <c r="B220" s="278" t="s">
        <v>515</v>
      </c>
      <c r="C220" s="279" t="s">
        <v>357</v>
      </c>
      <c r="D220" s="400">
        <v>0</v>
      </c>
      <c r="E220" s="281">
        <f t="shared" si="120"/>
        <v>0</v>
      </c>
      <c r="F220" s="305">
        <f t="shared" si="140"/>
        <v>0</v>
      </c>
      <c r="G220" s="303">
        <f t="shared" si="140"/>
        <v>0</v>
      </c>
      <c r="H220" s="304">
        <f t="shared" si="140"/>
        <v>0</v>
      </c>
      <c r="I220" s="280">
        <f t="shared" si="114"/>
        <v>0</v>
      </c>
      <c r="J220" s="305">
        <f t="shared" si="141"/>
        <v>0</v>
      </c>
      <c r="K220" s="303">
        <f t="shared" si="141"/>
        <v>0</v>
      </c>
      <c r="L220" s="303">
        <f t="shared" si="141"/>
        <v>0</v>
      </c>
      <c r="M220" s="306">
        <f t="shared" si="141"/>
        <v>0</v>
      </c>
      <c r="N220" s="280">
        <f t="shared" si="111"/>
        <v>0</v>
      </c>
      <c r="O220" s="539">
        <f t="shared" si="142"/>
        <v>0</v>
      </c>
      <c r="P220" s="304">
        <f t="shared" si="141"/>
        <v>0</v>
      </c>
      <c r="Q220" s="280">
        <f t="shared" si="141"/>
        <v>0</v>
      </c>
      <c r="R220" s="114"/>
      <c r="S220" s="114"/>
      <c r="T220" s="114"/>
      <c r="U220" s="114"/>
      <c r="V220" s="114"/>
      <c r="W220" s="114"/>
    </row>
    <row r="221" spans="1:36">
      <c r="B221" s="278" t="s">
        <v>516</v>
      </c>
      <c r="C221" s="279" t="s">
        <v>359</v>
      </c>
      <c r="D221" s="400">
        <v>36.984999999999999</v>
      </c>
      <c r="E221" s="281">
        <f t="shared" si="120"/>
        <v>14.517219114536315</v>
      </c>
      <c r="F221" s="305">
        <f t="shared" si="140"/>
        <v>3.8072729592290866</v>
      </c>
      <c r="G221" s="303">
        <f t="shared" si="140"/>
        <v>1.3710980814898013</v>
      </c>
      <c r="H221" s="304">
        <f t="shared" si="140"/>
        <v>9.3388480738174273</v>
      </c>
      <c r="I221" s="280">
        <f t="shared" si="114"/>
        <v>18.262355352624969</v>
      </c>
      <c r="J221" s="305">
        <f t="shared" si="141"/>
        <v>8.7288322066785415</v>
      </c>
      <c r="K221" s="303">
        <f t="shared" si="141"/>
        <v>8.2423703335681626</v>
      </c>
      <c r="L221" s="303">
        <f t="shared" si="141"/>
        <v>1.2911528123782652</v>
      </c>
      <c r="M221" s="306">
        <f t="shared" si="141"/>
        <v>1.1919820327269683</v>
      </c>
      <c r="N221" s="280">
        <f t="shared" si="111"/>
        <v>1.5233204539766831</v>
      </c>
      <c r="O221" s="539">
        <f t="shared" si="142"/>
        <v>1.5233204539766831</v>
      </c>
      <c r="P221" s="304">
        <f t="shared" si="141"/>
        <v>0</v>
      </c>
      <c r="Q221" s="280">
        <f t="shared" si="141"/>
        <v>1.4901230461350687</v>
      </c>
      <c r="R221" s="114"/>
      <c r="S221" s="114"/>
      <c r="T221" s="114"/>
      <c r="U221" s="114"/>
      <c r="V221" s="114"/>
      <c r="W221" s="114"/>
    </row>
    <row r="222" spans="1:36">
      <c r="B222" s="278" t="s">
        <v>517</v>
      </c>
      <c r="C222" s="279" t="s">
        <v>361</v>
      </c>
      <c r="D222" s="400">
        <v>25.196999999999999</v>
      </c>
      <c r="E222" s="281">
        <f t="shared" si="120"/>
        <v>9.8902357720419509</v>
      </c>
      <c r="F222" s="305">
        <f t="shared" si="140"/>
        <v>2.5938044275705097</v>
      </c>
      <c r="G222" s="303">
        <f t="shared" si="140"/>
        <v>0.93409648125722655</v>
      </c>
      <c r="H222" s="304">
        <f t="shared" si="140"/>
        <v>6.3623348632142154</v>
      </c>
      <c r="I222" s="280">
        <f t="shared" si="114"/>
        <v>12.441707930785221</v>
      </c>
      <c r="J222" s="305">
        <f t="shared" si="141"/>
        <v>5.9467455755489853</v>
      </c>
      <c r="K222" s="303">
        <f t="shared" si="141"/>
        <v>5.6153306825717717</v>
      </c>
      <c r="L222" s="303">
        <f t="shared" si="141"/>
        <v>0.87963167266446252</v>
      </c>
      <c r="M222" s="306">
        <f t="shared" si="141"/>
        <v>0.81206898144170392</v>
      </c>
      <c r="N222" s="280">
        <f t="shared" si="111"/>
        <v>1.0378019596823167</v>
      </c>
      <c r="O222" s="539">
        <f t="shared" si="142"/>
        <v>1.0378019596823167</v>
      </c>
      <c r="P222" s="304">
        <f t="shared" si="141"/>
        <v>0</v>
      </c>
      <c r="Q222" s="280">
        <f t="shared" si="141"/>
        <v>1.0151853560488124</v>
      </c>
      <c r="R222" s="114"/>
      <c r="S222" s="114"/>
      <c r="T222" s="114"/>
      <c r="U222" s="114"/>
      <c r="V222" s="114"/>
      <c r="W222" s="114"/>
    </row>
    <row r="223" spans="1:36">
      <c r="B223" s="278" t="s">
        <v>518</v>
      </c>
      <c r="C223" s="279" t="s">
        <v>363</v>
      </c>
      <c r="D223" s="400">
        <v>0</v>
      </c>
      <c r="E223" s="281">
        <f t="shared" si="120"/>
        <v>0</v>
      </c>
      <c r="F223" s="305">
        <f t="shared" si="140"/>
        <v>0</v>
      </c>
      <c r="G223" s="303">
        <f t="shared" si="140"/>
        <v>0</v>
      </c>
      <c r="H223" s="304">
        <f t="shared" si="140"/>
        <v>0</v>
      </c>
      <c r="I223" s="280">
        <f t="shared" si="114"/>
        <v>0</v>
      </c>
      <c r="J223" s="305">
        <f t="shared" si="141"/>
        <v>0</v>
      </c>
      <c r="K223" s="303">
        <f t="shared" si="141"/>
        <v>0</v>
      </c>
      <c r="L223" s="303">
        <f t="shared" si="141"/>
        <v>0</v>
      </c>
      <c r="M223" s="306">
        <f t="shared" si="141"/>
        <v>0</v>
      </c>
      <c r="N223" s="280">
        <f t="shared" si="111"/>
        <v>0</v>
      </c>
      <c r="O223" s="539">
        <f t="shared" si="142"/>
        <v>0</v>
      </c>
      <c r="P223" s="304">
        <f t="shared" si="141"/>
        <v>0</v>
      </c>
      <c r="Q223" s="280">
        <f t="shared" si="141"/>
        <v>0</v>
      </c>
      <c r="R223" s="114"/>
      <c r="S223" s="114"/>
      <c r="T223" s="114"/>
      <c r="U223" s="114"/>
      <c r="V223" s="114"/>
      <c r="W223" s="114"/>
    </row>
    <row r="224" spans="1:36">
      <c r="B224" s="278" t="s">
        <v>519</v>
      </c>
      <c r="C224" s="279" t="s">
        <v>365</v>
      </c>
      <c r="D224" s="400">
        <v>7.2549999999999999</v>
      </c>
      <c r="E224" s="281">
        <f t="shared" si="120"/>
        <v>2.8477064938748402</v>
      </c>
      <c r="F224" s="305">
        <f t="shared" si="140"/>
        <v>0.74683696956082257</v>
      </c>
      <c r="G224" s="303">
        <f t="shared" si="140"/>
        <v>0.26895543007188072</v>
      </c>
      <c r="H224" s="304">
        <f t="shared" si="140"/>
        <v>1.831914094242137</v>
      </c>
      <c r="I224" s="280">
        <f t="shared" si="114"/>
        <v>3.5823546865835918</v>
      </c>
      <c r="J224" s="305">
        <f t="shared" si="141"/>
        <v>1.7122530122874899</v>
      </c>
      <c r="K224" s="303">
        <f t="shared" si="141"/>
        <v>1.6168283566320676</v>
      </c>
      <c r="L224" s="303">
        <f t="shared" si="141"/>
        <v>0.25327331766403444</v>
      </c>
      <c r="M224" s="306">
        <f t="shared" si="141"/>
        <v>0.23381991746476019</v>
      </c>
      <c r="N224" s="280">
        <f t="shared" si="111"/>
        <v>0.29881546285253041</v>
      </c>
      <c r="O224" s="539">
        <f t="shared" si="142"/>
        <v>0.29881546285253041</v>
      </c>
      <c r="P224" s="304">
        <f t="shared" si="141"/>
        <v>0</v>
      </c>
      <c r="Q224" s="280">
        <f t="shared" si="141"/>
        <v>0.29230343922427804</v>
      </c>
      <c r="R224" s="114"/>
      <c r="S224" s="114"/>
      <c r="T224" s="114"/>
      <c r="U224" s="114"/>
      <c r="V224" s="114"/>
      <c r="W224" s="114"/>
    </row>
    <row r="225" spans="1:23">
      <c r="B225" s="278" t="s">
        <v>520</v>
      </c>
      <c r="C225" s="279" t="s">
        <v>367</v>
      </c>
      <c r="D225" s="400">
        <v>15.317</v>
      </c>
      <c r="E225" s="281">
        <f t="shared" si="120"/>
        <v>6.0121737238705624</v>
      </c>
      <c r="F225" s="305">
        <f t="shared" si="140"/>
        <v>1.5767473277412984</v>
      </c>
      <c r="G225" s="303">
        <f t="shared" si="140"/>
        <v>0.56782774947084735</v>
      </c>
      <c r="H225" s="304">
        <f t="shared" si="140"/>
        <v>3.8675986466584167</v>
      </c>
      <c r="I225" s="280">
        <f t="shared" si="114"/>
        <v>7.563187695989094</v>
      </c>
      <c r="J225" s="305">
        <f t="shared" si="141"/>
        <v>3.6149661459968967</v>
      </c>
      <c r="K225" s="303">
        <f t="shared" si="141"/>
        <v>3.4135024036572541</v>
      </c>
      <c r="L225" s="303">
        <f t="shared" si="141"/>
        <v>0.53471914633494355</v>
      </c>
      <c r="M225" s="306">
        <f t="shared" si="141"/>
        <v>0.49364847357790931</v>
      </c>
      <c r="N225" s="280">
        <f t="shared" si="111"/>
        <v>0.63086925492931878</v>
      </c>
      <c r="O225" s="539">
        <f t="shared" si="142"/>
        <v>0.63086925492931878</v>
      </c>
      <c r="P225" s="304">
        <f t="shared" si="141"/>
        <v>0</v>
      </c>
      <c r="Q225" s="280">
        <f t="shared" si="141"/>
        <v>0.61712085163311736</v>
      </c>
      <c r="R225" s="114"/>
      <c r="S225" s="114"/>
      <c r="T225" s="114"/>
      <c r="U225" s="114"/>
      <c r="V225" s="114"/>
      <c r="W225" s="114"/>
    </row>
    <row r="226" spans="1:23">
      <c r="B226" s="278" t="s">
        <v>521</v>
      </c>
      <c r="C226" s="279" t="s">
        <v>369</v>
      </c>
      <c r="D226" s="400">
        <v>2.077</v>
      </c>
      <c r="E226" s="281">
        <f t="shared" si="120"/>
        <v>0.81525656619959253</v>
      </c>
      <c r="F226" s="305">
        <f t="shared" si="140"/>
        <v>0.21380846116854976</v>
      </c>
      <c r="G226" s="303">
        <f t="shared" si="140"/>
        <v>7.6997991489909892E-2</v>
      </c>
      <c r="H226" s="304">
        <f t="shared" si="140"/>
        <v>0.5244501135411328</v>
      </c>
      <c r="I226" s="280">
        <f t="shared" si="114"/>
        <v>1.0255755594809264</v>
      </c>
      <c r="J226" s="305">
        <f t="shared" si="141"/>
        <v>0.49019290234612228</v>
      </c>
      <c r="K226" s="303">
        <f t="shared" si="141"/>
        <v>0.46287422422119973</v>
      </c>
      <c r="L226" s="303">
        <f t="shared" si="141"/>
        <v>7.2508432913604356E-2</v>
      </c>
      <c r="M226" s="306">
        <f t="shared" si="141"/>
        <v>6.6939210003350361E-2</v>
      </c>
      <c r="N226" s="280">
        <f t="shared" si="111"/>
        <v>8.5546480543722353E-2</v>
      </c>
      <c r="O226" s="539">
        <f t="shared" si="142"/>
        <v>8.5546480543722353E-2</v>
      </c>
      <c r="P226" s="304">
        <f t="shared" si="141"/>
        <v>0</v>
      </c>
      <c r="Q226" s="280">
        <f t="shared" si="141"/>
        <v>8.3682183772408755E-2</v>
      </c>
      <c r="R226" s="114"/>
      <c r="S226" s="114"/>
      <c r="T226" s="114"/>
      <c r="U226" s="114"/>
      <c r="V226" s="114"/>
      <c r="W226" s="114"/>
    </row>
    <row r="227" spans="1:23">
      <c r="B227" s="278" t="s">
        <v>522</v>
      </c>
      <c r="C227" s="279" t="s">
        <v>371</v>
      </c>
      <c r="D227" s="400">
        <v>0</v>
      </c>
      <c r="E227" s="281">
        <f t="shared" si="120"/>
        <v>0</v>
      </c>
      <c r="F227" s="305">
        <f t="shared" si="140"/>
        <v>0</v>
      </c>
      <c r="G227" s="303">
        <f t="shared" si="140"/>
        <v>0</v>
      </c>
      <c r="H227" s="304">
        <f t="shared" si="140"/>
        <v>0</v>
      </c>
      <c r="I227" s="280">
        <f t="shared" si="114"/>
        <v>0</v>
      </c>
      <c r="J227" s="305">
        <f t="shared" si="141"/>
        <v>0</v>
      </c>
      <c r="K227" s="303">
        <f t="shared" si="141"/>
        <v>0</v>
      </c>
      <c r="L227" s="303">
        <f t="shared" si="141"/>
        <v>0</v>
      </c>
      <c r="M227" s="306">
        <f t="shared" si="141"/>
        <v>0</v>
      </c>
      <c r="N227" s="280">
        <f t="shared" si="111"/>
        <v>0</v>
      </c>
      <c r="O227" s="539">
        <f t="shared" si="142"/>
        <v>0</v>
      </c>
      <c r="P227" s="304">
        <f t="shared" si="141"/>
        <v>0</v>
      </c>
      <c r="Q227" s="280">
        <f t="shared" si="141"/>
        <v>0</v>
      </c>
      <c r="R227" s="114"/>
      <c r="S227" s="114"/>
      <c r="T227" s="114"/>
      <c r="U227" s="114"/>
      <c r="V227" s="114"/>
      <c r="W227" s="114"/>
    </row>
    <row r="228" spans="1:23">
      <c r="B228" s="278" t="s">
        <v>523</v>
      </c>
      <c r="C228" s="279" t="s">
        <v>373</v>
      </c>
      <c r="D228" s="400">
        <v>3.6</v>
      </c>
      <c r="E228" s="281">
        <f t="shared" si="120"/>
        <v>1.4130590458924088</v>
      </c>
      <c r="F228" s="305">
        <f t="shared" si="140"/>
        <v>0.37058760722521866</v>
      </c>
      <c r="G228" s="303">
        <f t="shared" si="140"/>
        <v>0.13345824235131229</v>
      </c>
      <c r="H228" s="304">
        <f t="shared" si="140"/>
        <v>0.90901319631587785</v>
      </c>
      <c r="I228" s="280">
        <f t="shared" si="114"/>
        <v>1.7775984661200457</v>
      </c>
      <c r="J228" s="305">
        <f t="shared" si="141"/>
        <v>0.84963622939144923</v>
      </c>
      <c r="K228" s="303">
        <f t="shared" si="141"/>
        <v>0.80228560770164625</v>
      </c>
      <c r="L228" s="303">
        <f t="shared" si="141"/>
        <v>0.12567662902695026</v>
      </c>
      <c r="M228" s="306">
        <f t="shared" si="141"/>
        <v>0.11602366683296164</v>
      </c>
      <c r="N228" s="280">
        <f t="shared" si="111"/>
        <v>0.14827507460635553</v>
      </c>
      <c r="O228" s="539">
        <f t="shared" si="142"/>
        <v>0.14827507460635553</v>
      </c>
      <c r="P228" s="304">
        <f t="shared" si="141"/>
        <v>0</v>
      </c>
      <c r="Q228" s="280">
        <f t="shared" si="141"/>
        <v>0.14504374654822894</v>
      </c>
      <c r="R228" s="114"/>
      <c r="S228" s="114"/>
      <c r="T228" s="114"/>
      <c r="U228" s="114"/>
      <c r="V228" s="114"/>
      <c r="W228" s="114"/>
    </row>
    <row r="229" spans="1:23">
      <c r="B229" s="278" t="s">
        <v>524</v>
      </c>
      <c r="C229" s="279" t="s">
        <v>375</v>
      </c>
      <c r="D229" s="400">
        <v>0.7</v>
      </c>
      <c r="E229" s="281">
        <f t="shared" si="120"/>
        <v>0.27476148114574617</v>
      </c>
      <c r="F229" s="305">
        <f t="shared" si="140"/>
        <v>7.2058701404903613E-2</v>
      </c>
      <c r="G229" s="303">
        <f t="shared" si="140"/>
        <v>2.5950213790532941E-2</v>
      </c>
      <c r="H229" s="304">
        <f t="shared" si="140"/>
        <v>0.17675256595030958</v>
      </c>
      <c r="I229" s="280">
        <f t="shared" si="114"/>
        <v>0.34564414619000883</v>
      </c>
      <c r="J229" s="305">
        <f t="shared" si="141"/>
        <v>0.16520704460389291</v>
      </c>
      <c r="K229" s="303">
        <f t="shared" si="141"/>
        <v>0.15599997927532008</v>
      </c>
      <c r="L229" s="303">
        <f t="shared" si="141"/>
        <v>2.4437122310795881E-2</v>
      </c>
      <c r="M229" s="306">
        <f t="shared" si="141"/>
        <v>2.2560157439742538E-2</v>
      </c>
      <c r="N229" s="280">
        <f t="shared" si="111"/>
        <v>2.8831264506791351E-2</v>
      </c>
      <c r="O229" s="539">
        <f t="shared" si="142"/>
        <v>2.8831264506791351E-2</v>
      </c>
      <c r="P229" s="304">
        <f t="shared" si="141"/>
        <v>0</v>
      </c>
      <c r="Q229" s="280">
        <f t="shared" si="141"/>
        <v>2.8202950717711183E-2</v>
      </c>
      <c r="R229" s="114"/>
      <c r="S229" s="114"/>
      <c r="T229" s="114"/>
      <c r="U229" s="114"/>
      <c r="V229" s="114"/>
      <c r="W229" s="114"/>
    </row>
    <row r="230" spans="1:23">
      <c r="B230" s="278" t="s">
        <v>525</v>
      </c>
      <c r="C230" s="279" t="s">
        <v>377</v>
      </c>
      <c r="D230" s="400">
        <v>19.199000000000002</v>
      </c>
      <c r="E230" s="281">
        <f t="shared" si="120"/>
        <v>7.535922395024544</v>
      </c>
      <c r="F230" s="305">
        <f t="shared" si="140"/>
        <v>1.9763642975324924</v>
      </c>
      <c r="G230" s="303">
        <f t="shared" si="140"/>
        <v>0.71174022080634569</v>
      </c>
      <c r="H230" s="304">
        <f t="shared" si="140"/>
        <v>4.8478178766857063</v>
      </c>
      <c r="I230" s="280">
        <f t="shared" si="114"/>
        <v>9.4800313752885454</v>
      </c>
      <c r="J230" s="305">
        <f t="shared" si="141"/>
        <v>4.5311572133573437</v>
      </c>
      <c r="K230" s="303">
        <f t="shared" si="141"/>
        <v>4.2786337172955298</v>
      </c>
      <c r="L230" s="303">
        <f t="shared" si="141"/>
        <v>0.67024044463567167</v>
      </c>
      <c r="M230" s="306">
        <f t="shared" si="141"/>
        <v>0.61876066097945293</v>
      </c>
      <c r="N230" s="280">
        <f t="shared" si="111"/>
        <v>0.79075921037983887</v>
      </c>
      <c r="O230" s="539">
        <f t="shared" si="142"/>
        <v>0.79075921037983887</v>
      </c>
      <c r="P230" s="304">
        <f t="shared" si="141"/>
        <v>0</v>
      </c>
      <c r="Q230" s="280">
        <f t="shared" si="141"/>
        <v>0.77352635832762429</v>
      </c>
      <c r="R230" s="114"/>
      <c r="S230" s="114"/>
      <c r="T230" s="114"/>
      <c r="U230" s="114"/>
      <c r="V230" s="114"/>
      <c r="W230" s="114"/>
    </row>
    <row r="231" spans="1:23">
      <c r="B231" s="278" t="s">
        <v>526</v>
      </c>
      <c r="C231" s="279" t="s">
        <v>379</v>
      </c>
      <c r="D231" s="400">
        <v>0.432</v>
      </c>
      <c r="E231" s="281">
        <f t="shared" si="120"/>
        <v>0.16956708550708904</v>
      </c>
      <c r="F231" s="305">
        <f t="shared" si="140"/>
        <v>4.4470512867026232E-2</v>
      </c>
      <c r="G231" s="303">
        <f t="shared" si="140"/>
        <v>1.6014989082157472E-2</v>
      </c>
      <c r="H231" s="304">
        <f t="shared" si="140"/>
        <v>0.10908158355790536</v>
      </c>
      <c r="I231" s="280">
        <f t="shared" si="114"/>
        <v>0.21331181593440549</v>
      </c>
      <c r="J231" s="305">
        <f t="shared" si="141"/>
        <v>0.10195634752697391</v>
      </c>
      <c r="K231" s="303">
        <f t="shared" si="141"/>
        <v>9.6274272924197546E-2</v>
      </c>
      <c r="L231" s="303">
        <f t="shared" si="141"/>
        <v>1.508119548323403E-2</v>
      </c>
      <c r="M231" s="306">
        <f t="shared" si="141"/>
        <v>1.3922840019955397E-2</v>
      </c>
      <c r="N231" s="280">
        <f t="shared" si="111"/>
        <v>1.7793008952762663E-2</v>
      </c>
      <c r="O231" s="539">
        <f t="shared" si="142"/>
        <v>1.7793008952762663E-2</v>
      </c>
      <c r="P231" s="304">
        <f t="shared" si="141"/>
        <v>0</v>
      </c>
      <c r="Q231" s="280">
        <f t="shared" si="141"/>
        <v>1.7405249585787472E-2</v>
      </c>
      <c r="R231" s="114"/>
      <c r="S231" s="114"/>
      <c r="T231" s="114"/>
      <c r="U231" s="114"/>
      <c r="V231" s="114"/>
      <c r="W231" s="114"/>
    </row>
    <row r="232" spans="1:23">
      <c r="B232" s="313" t="s">
        <v>527</v>
      </c>
      <c r="C232" s="288" t="s">
        <v>528</v>
      </c>
      <c r="D232" s="563">
        <v>0</v>
      </c>
      <c r="E232" s="281">
        <f t="shared" si="120"/>
        <v>0</v>
      </c>
      <c r="F232" s="305">
        <f t="shared" si="140"/>
        <v>0</v>
      </c>
      <c r="G232" s="303">
        <f t="shared" si="140"/>
        <v>0</v>
      </c>
      <c r="H232" s="304">
        <f t="shared" si="140"/>
        <v>0</v>
      </c>
      <c r="I232" s="280">
        <f t="shared" si="114"/>
        <v>0</v>
      </c>
      <c r="J232" s="305">
        <f t="shared" si="141"/>
        <v>0</v>
      </c>
      <c r="K232" s="303">
        <f t="shared" si="141"/>
        <v>0</v>
      </c>
      <c r="L232" s="303">
        <f t="shared" si="141"/>
        <v>0</v>
      </c>
      <c r="M232" s="306">
        <f t="shared" si="141"/>
        <v>0</v>
      </c>
      <c r="N232" s="280">
        <f t="shared" si="111"/>
        <v>0</v>
      </c>
      <c r="O232" s="539">
        <f t="shared" si="142"/>
        <v>0</v>
      </c>
      <c r="P232" s="304">
        <f t="shared" si="141"/>
        <v>0</v>
      </c>
      <c r="Q232" s="280">
        <f t="shared" si="141"/>
        <v>0</v>
      </c>
      <c r="R232" s="114"/>
      <c r="S232" s="114"/>
      <c r="T232" s="114"/>
      <c r="U232" s="114"/>
      <c r="V232" s="114"/>
      <c r="W232" s="114"/>
    </row>
    <row r="233" spans="1:23" ht="15.75" thickBot="1">
      <c r="B233" s="403" t="s">
        <v>529</v>
      </c>
      <c r="C233" s="564" t="s">
        <v>381</v>
      </c>
      <c r="D233" s="400">
        <v>0.27800000000000002</v>
      </c>
      <c r="E233" s="281">
        <f t="shared" si="120"/>
        <v>0.1091195596550249</v>
      </c>
      <c r="F233" s="305">
        <f t="shared" si="140"/>
        <v>2.8617598557947443E-2</v>
      </c>
      <c r="G233" s="303">
        <f t="shared" si="140"/>
        <v>1.0305942048240226E-2</v>
      </c>
      <c r="H233" s="304">
        <f t="shared" si="140"/>
        <v>7.0196019048837238E-2</v>
      </c>
      <c r="I233" s="280">
        <f t="shared" si="114"/>
        <v>0.13727010377260357</v>
      </c>
      <c r="J233" s="305">
        <f t="shared" si="141"/>
        <v>6.5610797714117486E-2</v>
      </c>
      <c r="K233" s="303">
        <f t="shared" si="141"/>
        <v>6.1954277483627126E-2</v>
      </c>
      <c r="L233" s="303">
        <f t="shared" si="141"/>
        <v>9.7050285748589357E-3</v>
      </c>
      <c r="M233" s="306">
        <f t="shared" si="141"/>
        <v>8.9596053832120392E-3</v>
      </c>
      <c r="N233" s="280">
        <f t="shared" si="111"/>
        <v>1.1450130761268567E-2</v>
      </c>
      <c r="O233" s="539">
        <f t="shared" si="142"/>
        <v>1.1450130761268567E-2</v>
      </c>
      <c r="P233" s="304">
        <f t="shared" si="141"/>
        <v>0</v>
      </c>
      <c r="Q233" s="280">
        <f t="shared" si="141"/>
        <v>1.1200600427891014E-2</v>
      </c>
      <c r="R233" s="114"/>
      <c r="S233" s="114"/>
      <c r="T233" s="114"/>
      <c r="U233" s="114"/>
      <c r="V233" s="114"/>
      <c r="W233" s="114"/>
    </row>
    <row r="234" spans="1:23" ht="15.75" thickBot="1">
      <c r="A234" s="529"/>
      <c r="B234" s="293" t="s">
        <v>165</v>
      </c>
      <c r="C234" s="530" t="s">
        <v>383</v>
      </c>
      <c r="D234" s="561">
        <v>0</v>
      </c>
      <c r="E234" s="532">
        <f t="shared" si="120"/>
        <v>0</v>
      </c>
      <c r="F234" s="533">
        <f t="shared" si="140"/>
        <v>0</v>
      </c>
      <c r="G234" s="534">
        <f t="shared" si="140"/>
        <v>0</v>
      </c>
      <c r="H234" s="535">
        <f t="shared" si="140"/>
        <v>0</v>
      </c>
      <c r="I234" s="536">
        <f t="shared" si="114"/>
        <v>0</v>
      </c>
      <c r="J234" s="533">
        <f t="shared" si="141"/>
        <v>0</v>
      </c>
      <c r="K234" s="534">
        <f t="shared" si="141"/>
        <v>0</v>
      </c>
      <c r="L234" s="534">
        <f t="shared" si="141"/>
        <v>0</v>
      </c>
      <c r="M234" s="537">
        <f t="shared" si="141"/>
        <v>0</v>
      </c>
      <c r="N234" s="536">
        <f t="shared" si="111"/>
        <v>0</v>
      </c>
      <c r="O234" s="538">
        <f t="shared" si="142"/>
        <v>0</v>
      </c>
      <c r="P234" s="565">
        <f t="shared" si="141"/>
        <v>0</v>
      </c>
      <c r="Q234" s="536">
        <f t="shared" si="141"/>
        <v>0</v>
      </c>
      <c r="R234" s="114"/>
      <c r="S234" s="114"/>
      <c r="T234" s="114"/>
      <c r="U234" s="114"/>
      <c r="V234" s="114"/>
      <c r="W234" s="114"/>
    </row>
    <row r="235" spans="1:23">
      <c r="A235" s="529"/>
      <c r="B235" s="293" t="s">
        <v>167</v>
      </c>
      <c r="C235" s="530" t="s">
        <v>385</v>
      </c>
      <c r="D235" s="531">
        <f>SUM(D236:D240)</f>
        <v>1.75</v>
      </c>
      <c r="E235" s="532">
        <f t="shared" si="120"/>
        <v>0.68690370286436542</v>
      </c>
      <c r="F235" s="533">
        <f>SUM(F236:F240)</f>
        <v>0.18014675351225906</v>
      </c>
      <c r="G235" s="534">
        <f t="shared" ref="G235:Q235" si="143">SUM(G236:G240)</f>
        <v>6.4875534476332361E-2</v>
      </c>
      <c r="H235" s="535">
        <f t="shared" si="143"/>
        <v>0.44188141487577398</v>
      </c>
      <c r="I235" s="536">
        <f t="shared" si="114"/>
        <v>0.86411036547502218</v>
      </c>
      <c r="J235" s="533">
        <f t="shared" si="143"/>
        <v>0.41301761150973226</v>
      </c>
      <c r="K235" s="534">
        <f t="shared" si="143"/>
        <v>0.38999994818830025</v>
      </c>
      <c r="L235" s="534">
        <f t="shared" si="143"/>
        <v>6.1092805776989702E-2</v>
      </c>
      <c r="M235" s="537">
        <f t="shared" si="143"/>
        <v>5.6400393599356356E-2</v>
      </c>
      <c r="N235" s="536">
        <f t="shared" si="111"/>
        <v>7.2078161266978386E-2</v>
      </c>
      <c r="O235" s="538">
        <f>SUM(O236:O240)</f>
        <v>7.2078161266978386E-2</v>
      </c>
      <c r="P235" s="535">
        <f t="shared" si="143"/>
        <v>0</v>
      </c>
      <c r="Q235" s="536">
        <f t="shared" si="143"/>
        <v>7.0507376794277959E-2</v>
      </c>
      <c r="R235" s="114"/>
      <c r="S235" s="114"/>
      <c r="T235" s="114"/>
      <c r="U235" s="114"/>
      <c r="V235" s="114"/>
      <c r="W235" s="114"/>
    </row>
    <row r="236" spans="1:23">
      <c r="B236" s="419" t="s">
        <v>530</v>
      </c>
      <c r="C236" s="427" t="s">
        <v>387</v>
      </c>
      <c r="D236" s="566">
        <v>0</v>
      </c>
      <c r="E236" s="567">
        <f t="shared" si="120"/>
        <v>0</v>
      </c>
      <c r="F236" s="568">
        <f t="shared" ref="F236:H240" si="144">IFERROR($D236*F$242/100, 0)</f>
        <v>0</v>
      </c>
      <c r="G236" s="569">
        <f t="shared" si="144"/>
        <v>0</v>
      </c>
      <c r="H236" s="570">
        <f t="shared" si="144"/>
        <v>0</v>
      </c>
      <c r="I236" s="571">
        <f t="shared" si="114"/>
        <v>0</v>
      </c>
      <c r="J236" s="568">
        <f t="shared" ref="J236:Q240" si="145">IFERROR($D236*J$242/100, 0)</f>
        <v>0</v>
      </c>
      <c r="K236" s="569">
        <f t="shared" si="145"/>
        <v>0</v>
      </c>
      <c r="L236" s="569">
        <f t="shared" si="145"/>
        <v>0</v>
      </c>
      <c r="M236" s="572">
        <f t="shared" si="145"/>
        <v>0</v>
      </c>
      <c r="N236" s="571">
        <f t="shared" si="111"/>
        <v>0</v>
      </c>
      <c r="O236" s="573">
        <f>IFERROR($D236*O$242/100, 0)</f>
        <v>0</v>
      </c>
      <c r="P236" s="570">
        <f t="shared" si="145"/>
        <v>0</v>
      </c>
      <c r="Q236" s="571">
        <f t="shared" si="145"/>
        <v>0</v>
      </c>
      <c r="R236" s="114"/>
      <c r="S236" s="114"/>
      <c r="T236" s="114"/>
      <c r="U236" s="114"/>
      <c r="V236" s="114"/>
      <c r="W236" s="114"/>
    </row>
    <row r="237" spans="1:23">
      <c r="B237" s="419" t="s">
        <v>531</v>
      </c>
      <c r="C237" s="427" t="s">
        <v>389</v>
      </c>
      <c r="D237" s="566">
        <v>0</v>
      </c>
      <c r="E237" s="567">
        <f t="shared" si="120"/>
        <v>0</v>
      </c>
      <c r="F237" s="568">
        <f t="shared" si="144"/>
        <v>0</v>
      </c>
      <c r="G237" s="569">
        <f t="shared" si="144"/>
        <v>0</v>
      </c>
      <c r="H237" s="570">
        <f t="shared" si="144"/>
        <v>0</v>
      </c>
      <c r="I237" s="571">
        <f t="shared" si="114"/>
        <v>0</v>
      </c>
      <c r="J237" s="568">
        <f t="shared" si="145"/>
        <v>0</v>
      </c>
      <c r="K237" s="569">
        <f t="shared" si="145"/>
        <v>0</v>
      </c>
      <c r="L237" s="569">
        <f t="shared" si="145"/>
        <v>0</v>
      </c>
      <c r="M237" s="572">
        <f t="shared" si="145"/>
        <v>0</v>
      </c>
      <c r="N237" s="571">
        <f t="shared" si="111"/>
        <v>0</v>
      </c>
      <c r="O237" s="573">
        <f>IFERROR($D237*O$242/100, 0)</f>
        <v>0</v>
      </c>
      <c r="P237" s="570">
        <f t="shared" si="145"/>
        <v>0</v>
      </c>
      <c r="Q237" s="571">
        <f t="shared" si="145"/>
        <v>0</v>
      </c>
      <c r="R237" s="114"/>
      <c r="S237" s="114"/>
      <c r="T237" s="114"/>
      <c r="U237" s="114"/>
      <c r="V237" s="114"/>
      <c r="W237" s="114"/>
    </row>
    <row r="238" spans="1:23">
      <c r="B238" s="278" t="s">
        <v>532</v>
      </c>
      <c r="C238" s="279" t="s">
        <v>391</v>
      </c>
      <c r="D238" s="566">
        <v>0</v>
      </c>
      <c r="E238" s="567">
        <f t="shared" si="120"/>
        <v>0</v>
      </c>
      <c r="F238" s="568">
        <f t="shared" si="144"/>
        <v>0</v>
      </c>
      <c r="G238" s="569">
        <f t="shared" si="144"/>
        <v>0</v>
      </c>
      <c r="H238" s="570">
        <f t="shared" si="144"/>
        <v>0</v>
      </c>
      <c r="I238" s="571">
        <f t="shared" si="114"/>
        <v>0</v>
      </c>
      <c r="J238" s="568">
        <f t="shared" si="145"/>
        <v>0</v>
      </c>
      <c r="K238" s="569">
        <f t="shared" si="145"/>
        <v>0</v>
      </c>
      <c r="L238" s="569">
        <f t="shared" si="145"/>
        <v>0</v>
      </c>
      <c r="M238" s="572">
        <f t="shared" si="145"/>
        <v>0</v>
      </c>
      <c r="N238" s="571">
        <f t="shared" si="111"/>
        <v>0</v>
      </c>
      <c r="O238" s="573">
        <f>IFERROR($D238*O$242/100, 0)</f>
        <v>0</v>
      </c>
      <c r="P238" s="570">
        <f t="shared" si="145"/>
        <v>0</v>
      </c>
      <c r="Q238" s="571">
        <f t="shared" si="145"/>
        <v>0</v>
      </c>
      <c r="R238" s="114"/>
      <c r="S238" s="114"/>
      <c r="T238" s="114"/>
      <c r="U238" s="114"/>
      <c r="V238" s="114"/>
      <c r="W238" s="114"/>
    </row>
    <row r="239" spans="1:23">
      <c r="B239" s="278" t="s">
        <v>533</v>
      </c>
      <c r="C239" s="288" t="s">
        <v>393</v>
      </c>
      <c r="D239" s="574">
        <v>1.75</v>
      </c>
      <c r="E239" s="575">
        <f t="shared" si="120"/>
        <v>0.68690370286436542</v>
      </c>
      <c r="F239" s="576">
        <f t="shared" si="144"/>
        <v>0.18014675351225906</v>
      </c>
      <c r="G239" s="577">
        <f t="shared" si="144"/>
        <v>6.4875534476332361E-2</v>
      </c>
      <c r="H239" s="578">
        <f t="shared" si="144"/>
        <v>0.44188141487577398</v>
      </c>
      <c r="I239" s="579">
        <f t="shared" si="114"/>
        <v>0.86411036547502218</v>
      </c>
      <c r="J239" s="576">
        <f t="shared" si="145"/>
        <v>0.41301761150973226</v>
      </c>
      <c r="K239" s="577">
        <f t="shared" si="145"/>
        <v>0.38999994818830025</v>
      </c>
      <c r="L239" s="577">
        <f t="shared" si="145"/>
        <v>6.1092805776989702E-2</v>
      </c>
      <c r="M239" s="580">
        <f t="shared" si="145"/>
        <v>5.6400393599356356E-2</v>
      </c>
      <c r="N239" s="579">
        <f t="shared" ref="N239:N240" si="146">O239+P239</f>
        <v>7.2078161266978386E-2</v>
      </c>
      <c r="O239" s="581">
        <f>IFERROR($D239*O$242/100, 0)</f>
        <v>7.2078161266978386E-2</v>
      </c>
      <c r="P239" s="578">
        <f t="shared" si="145"/>
        <v>0</v>
      </c>
      <c r="Q239" s="579">
        <f t="shared" si="145"/>
        <v>7.0507376794277959E-2</v>
      </c>
      <c r="R239" s="114"/>
      <c r="S239" s="114"/>
      <c r="T239" s="114"/>
      <c r="U239" s="114"/>
      <c r="V239" s="114"/>
      <c r="W239" s="114"/>
    </row>
    <row r="240" spans="1:23" ht="15.75" thickBot="1">
      <c r="B240" s="278" t="s">
        <v>534</v>
      </c>
      <c r="C240" s="288" t="s">
        <v>395</v>
      </c>
      <c r="D240" s="574">
        <v>0</v>
      </c>
      <c r="E240" s="575">
        <f t="shared" si="120"/>
        <v>0</v>
      </c>
      <c r="F240" s="576">
        <f t="shared" si="144"/>
        <v>0</v>
      </c>
      <c r="G240" s="577">
        <f t="shared" si="144"/>
        <v>0</v>
      </c>
      <c r="H240" s="578">
        <f t="shared" si="144"/>
        <v>0</v>
      </c>
      <c r="I240" s="579">
        <f t="shared" si="114"/>
        <v>0</v>
      </c>
      <c r="J240" s="576">
        <f t="shared" si="145"/>
        <v>0</v>
      </c>
      <c r="K240" s="577">
        <f t="shared" si="145"/>
        <v>0</v>
      </c>
      <c r="L240" s="577">
        <f t="shared" si="145"/>
        <v>0</v>
      </c>
      <c r="M240" s="580">
        <f t="shared" si="145"/>
        <v>0</v>
      </c>
      <c r="N240" s="579">
        <f t="shared" si="146"/>
        <v>0</v>
      </c>
      <c r="O240" s="581">
        <f>IFERROR($D240*O$242/100, 0)</f>
        <v>0</v>
      </c>
      <c r="P240" s="578">
        <f t="shared" si="145"/>
        <v>0</v>
      </c>
      <c r="Q240" s="579">
        <f t="shared" si="145"/>
        <v>0</v>
      </c>
      <c r="R240" s="114"/>
      <c r="S240" s="114"/>
      <c r="T240" s="114"/>
      <c r="U240" s="114"/>
      <c r="V240" s="114"/>
      <c r="W240" s="114"/>
    </row>
    <row r="241" spans="2:23" ht="102.75" thickBot="1">
      <c r="B241" s="582" t="s">
        <v>191</v>
      </c>
      <c r="C241" s="583" t="s">
        <v>535</v>
      </c>
      <c r="D241" s="122" t="s">
        <v>448</v>
      </c>
      <c r="E241" s="123" t="s">
        <v>240</v>
      </c>
      <c r="F241" s="124" t="s">
        <v>241</v>
      </c>
      <c r="G241" s="125" t="s">
        <v>242</v>
      </c>
      <c r="H241" s="126" t="s">
        <v>243</v>
      </c>
      <c r="I241" s="122" t="s">
        <v>244</v>
      </c>
      <c r="J241" s="124" t="s">
        <v>245</v>
      </c>
      <c r="K241" s="125" t="s">
        <v>246</v>
      </c>
      <c r="L241" s="126" t="s">
        <v>247</v>
      </c>
      <c r="M241" s="128" t="s">
        <v>248</v>
      </c>
      <c r="N241" s="122" t="s">
        <v>249</v>
      </c>
      <c r="O241" s="129" t="s">
        <v>250</v>
      </c>
      <c r="P241" s="126" t="s">
        <v>251</v>
      </c>
      <c r="Q241" s="123" t="s">
        <v>252</v>
      </c>
      <c r="R241" s="114"/>
      <c r="S241" s="114"/>
      <c r="T241" s="114"/>
      <c r="U241" s="114"/>
      <c r="V241" s="114"/>
      <c r="W241" s="114"/>
    </row>
    <row r="242" spans="2:23" ht="25.5">
      <c r="B242" s="584" t="s">
        <v>193</v>
      </c>
      <c r="C242" s="585" t="s">
        <v>536</v>
      </c>
      <c r="D242" s="557">
        <f>ROUND((O242+E242+I242+M242+P242+Q242),1)</f>
        <v>100</v>
      </c>
      <c r="E242" s="553">
        <f>SUM(F242:H242)</f>
        <v>39.251640163678019</v>
      </c>
      <c r="F242" s="554">
        <f>IFERROR((F25+F26)/($D$25+$D$26)*100, 0)</f>
        <v>10.294100200700518</v>
      </c>
      <c r="G242" s="555">
        <f>IFERROR((G25+G26)/($D$25+$D$26)*100, 0)</f>
        <v>3.7071733986475635</v>
      </c>
      <c r="H242" s="556">
        <f>IFERROR((H25+H26)/($D$25+$D$26)*100, 0)</f>
        <v>25.250366564329941</v>
      </c>
      <c r="I242" s="557">
        <f>SUM(J242:L242)</f>
        <v>49.377735170001273</v>
      </c>
      <c r="J242" s="554">
        <f t="shared" ref="J242:Q242" si="147">IFERROR((J25+J26)/($D$25+$D$26)*100, 0)</f>
        <v>23.601006371984703</v>
      </c>
      <c r="K242" s="555">
        <f t="shared" si="147"/>
        <v>22.285711325045728</v>
      </c>
      <c r="L242" s="555">
        <f t="shared" si="147"/>
        <v>3.4910174729708401</v>
      </c>
      <c r="M242" s="558">
        <f t="shared" si="147"/>
        <v>3.2228796342489345</v>
      </c>
      <c r="N242" s="557">
        <f t="shared" ref="N242:N243" si="148">O242+P242</f>
        <v>4.118752072398765</v>
      </c>
      <c r="O242" s="586">
        <f>IFERROR((O25+O26)/($D$25+$D$26)*100, 0)</f>
        <v>4.118752072398765</v>
      </c>
      <c r="P242" s="556">
        <f t="shared" si="147"/>
        <v>0</v>
      </c>
      <c r="Q242" s="557">
        <f t="shared" si="147"/>
        <v>4.0289929596730261</v>
      </c>
      <c r="R242" s="114"/>
      <c r="S242" s="114"/>
      <c r="T242" s="114"/>
      <c r="U242" s="114"/>
      <c r="V242" s="114"/>
      <c r="W242" s="114"/>
    </row>
    <row r="243" spans="2:23" ht="29.25" customHeight="1" thickBot="1">
      <c r="B243" s="587" t="s">
        <v>195</v>
      </c>
      <c r="C243" s="588" t="s">
        <v>537</v>
      </c>
      <c r="D243" s="589">
        <f>ROUND((O243+E243+I243+M243+P243+Q243),1)</f>
        <v>100</v>
      </c>
      <c r="E243" s="590">
        <f>SUM(F243:H243)</f>
        <v>39.251640163678019</v>
      </c>
      <c r="F243" s="591">
        <f>+F242</f>
        <v>10.294100200700518</v>
      </c>
      <c r="G243" s="592">
        <f t="shared" ref="G243:H243" si="149">+G242</f>
        <v>3.7071733986475635</v>
      </c>
      <c r="H243" s="593">
        <f t="shared" si="149"/>
        <v>25.250366564329941</v>
      </c>
      <c r="I243" s="589">
        <f>SUM(J243:L243)</f>
        <v>49.377735170001273</v>
      </c>
      <c r="J243" s="591">
        <f t="shared" ref="J243:L243" si="150">+J242</f>
        <v>23.601006371984703</v>
      </c>
      <c r="K243" s="592">
        <f t="shared" si="150"/>
        <v>22.285711325045728</v>
      </c>
      <c r="L243" s="592">
        <f t="shared" si="150"/>
        <v>3.4910174729708401</v>
      </c>
      <c r="M243" s="594">
        <f>+M242</f>
        <v>3.2228796342489345</v>
      </c>
      <c r="N243" s="589">
        <f t="shared" si="148"/>
        <v>4.118752072398765</v>
      </c>
      <c r="O243" s="595">
        <f t="shared" ref="O243:Q243" si="151">+O242</f>
        <v>4.118752072398765</v>
      </c>
      <c r="P243" s="593">
        <f t="shared" si="151"/>
        <v>0</v>
      </c>
      <c r="Q243" s="589">
        <f t="shared" si="151"/>
        <v>4.0289929596730261</v>
      </c>
      <c r="R243" s="114"/>
      <c r="S243" s="114"/>
      <c r="T243" s="114"/>
      <c r="U243" s="114"/>
      <c r="V243" s="114"/>
      <c r="W243" s="114"/>
    </row>
    <row r="245" spans="2:23">
      <c r="C245" s="596" t="s">
        <v>538</v>
      </c>
    </row>
    <row r="246" spans="2:23">
      <c r="C246" s="597" t="s">
        <v>539</v>
      </c>
    </row>
    <row r="247" spans="2:23">
      <c r="C247" s="598" t="s">
        <v>540</v>
      </c>
      <c r="D247" s="599">
        <f>$E$24+$I$24+$M$24+$O$24-$E$51-$I$51-$M$51-$O$51-$E$61-$I$61-$M$61-$O$61-$E$62-$I$62-$M$62-$O$62-$E$64-$I$64-$M$64-$O$64-$E$107-$I$107-$M$107-$O$107-$E$114-$I$114-$M$114-$O$114-$E$204-$M$204-$I$204-$O$204-$E$211-$I$211-$M$211-$O$211-E63-I63-M63-O63</f>
        <v>1859.7701764824537</v>
      </c>
    </row>
    <row r="248" spans="2:23">
      <c r="C248" s="598" t="s">
        <v>541</v>
      </c>
      <c r="D248" s="599">
        <f>$E$24+$I$24+$M$24-$E$51-$I$51-$M$51-$E$61-$I$61-$M$61-$E$62-$I$62-$M$62-$E$64-$I$64-$M$64-$E$107-$I$107-$M$107-$E$114-$I$114-$M$114-$E$204-$M$204-$I$204-$E$211-$I$211-$M$211-E63-I63-M63</f>
        <v>1784.1443123959948</v>
      </c>
    </row>
  </sheetData>
  <conditionalFormatting sqref="D11:Q243">
    <cfRule type="cellIs" dxfId="0" priority="1" operator="lessThan">
      <formula>0</formula>
    </cfRule>
  </conditionalFormatting>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9F96A-3210-4645-B1F0-6A3AB6A4EA62}">
  <sheetPr codeName="Sheet99">
    <tabColor theme="0" tint="-0.14999847407452621"/>
  </sheetPr>
  <dimension ref="A1:Q55"/>
  <sheetViews>
    <sheetView showGridLines="0" zoomScale="85" zoomScaleNormal="85" workbookViewId="0">
      <selection activeCell="F15" sqref="F15"/>
    </sheetView>
  </sheetViews>
  <sheetFormatPr defaultRowHeight="15"/>
  <cols>
    <col min="2" max="2" width="9.140625" style="114"/>
    <col min="3" max="3" width="51.5703125" style="114" customWidth="1"/>
    <col min="4" max="4" width="22.5703125" style="114" customWidth="1"/>
    <col min="5" max="5" width="22.7109375" style="114" customWidth="1"/>
    <col min="6" max="6" width="11.42578125" style="114" customWidth="1"/>
    <col min="7" max="10" width="9.140625" style="114"/>
    <col min="11" max="11" width="11.5703125" style="114" customWidth="1"/>
    <col min="12" max="12" width="12" style="114" bestFit="1" customWidth="1"/>
    <col min="13" max="17" width="9.140625" style="114"/>
  </cols>
  <sheetData>
    <row r="1" spans="1:6">
      <c r="A1" s="600"/>
      <c r="B1" s="600"/>
      <c r="C1" s="600"/>
      <c r="D1" s="601"/>
      <c r="E1" s="600"/>
    </row>
    <row r="2" spans="1:6" ht="72">
      <c r="A2" s="600"/>
      <c r="B2" s="600"/>
      <c r="C2" s="600"/>
      <c r="D2" s="601"/>
      <c r="E2" s="29" t="s">
        <v>542</v>
      </c>
    </row>
    <row r="3" spans="1:6">
      <c r="A3" s="600"/>
      <c r="B3" s="600"/>
      <c r="C3" s="27" t="s">
        <v>1332</v>
      </c>
      <c r="D3" s="601"/>
      <c r="E3" s="600"/>
    </row>
    <row r="4" spans="1:6">
      <c r="A4" s="600"/>
      <c r="B4" s="600"/>
      <c r="C4" s="27" t="s">
        <v>1333</v>
      </c>
      <c r="D4" s="601"/>
      <c r="E4" s="600"/>
    </row>
    <row r="5" spans="1:6">
      <c r="A5" s="600"/>
      <c r="B5" s="600"/>
      <c r="C5" s="600"/>
      <c r="D5" s="601"/>
      <c r="E5" s="600"/>
    </row>
    <row r="6" spans="1:6" ht="47.25">
      <c r="A6" s="600"/>
      <c r="B6" s="600"/>
      <c r="C6" s="602" t="s">
        <v>543</v>
      </c>
      <c r="D6" s="601"/>
      <c r="E6" s="600"/>
    </row>
    <row r="7" spans="1:6" ht="15.75">
      <c r="A7" s="600"/>
      <c r="B7" s="600"/>
      <c r="C7" s="602"/>
      <c r="D7" s="601"/>
      <c r="E7" s="600"/>
    </row>
    <row r="8" spans="1:6" ht="15.75" thickBot="1">
      <c r="A8" s="600"/>
      <c r="B8" s="600"/>
      <c r="C8" s="600"/>
      <c r="D8" s="601"/>
      <c r="E8" s="600"/>
    </row>
    <row r="9" spans="1:6" ht="15.75" thickBot="1">
      <c r="A9" s="600"/>
      <c r="B9" s="603" t="s">
        <v>2</v>
      </c>
      <c r="C9" s="604" t="s">
        <v>58</v>
      </c>
      <c r="D9" s="605" t="s">
        <v>59</v>
      </c>
      <c r="E9" s="606" t="s">
        <v>60</v>
      </c>
    </row>
    <row r="10" spans="1:6" ht="25.5" thickTop="1" thickBot="1">
      <c r="A10" s="600"/>
      <c r="B10" s="607" t="s">
        <v>544</v>
      </c>
      <c r="C10" s="608" t="s">
        <v>545</v>
      </c>
      <c r="D10" s="609">
        <v>32077.239000000001</v>
      </c>
      <c r="E10" s="610" t="s">
        <v>546</v>
      </c>
      <c r="F10" s="611"/>
    </row>
    <row r="11" spans="1:6" ht="37.5" thickTop="1" thickBot="1">
      <c r="A11" s="600"/>
      <c r="B11" s="607" t="s">
        <v>62</v>
      </c>
      <c r="C11" s="608" t="s">
        <v>547</v>
      </c>
      <c r="D11" s="612">
        <f>SUM(D12:D13)+D17</f>
        <v>3658.245356089697</v>
      </c>
      <c r="E11" s="610" t="s">
        <v>548</v>
      </c>
      <c r="F11" s="611"/>
    </row>
    <row r="12" spans="1:6" ht="24.75" thickTop="1">
      <c r="A12" s="600"/>
      <c r="B12" s="613" t="s">
        <v>64</v>
      </c>
      <c r="C12" s="614" t="s">
        <v>549</v>
      </c>
      <c r="D12" s="615">
        <f>'7'!E10</f>
        <v>1499.5392032775706</v>
      </c>
      <c r="E12" s="103" t="s">
        <v>548</v>
      </c>
      <c r="F12" s="611"/>
    </row>
    <row r="13" spans="1:6" ht="24">
      <c r="A13" s="600"/>
      <c r="B13" s="47" t="s">
        <v>70</v>
      </c>
      <c r="C13" s="71" t="s">
        <v>550</v>
      </c>
      <c r="D13" s="72">
        <f>'7'!I10</f>
        <v>2156.605340133156</v>
      </c>
      <c r="E13" s="50" t="s">
        <v>548</v>
      </c>
      <c r="F13" s="611"/>
    </row>
    <row r="14" spans="1:6" ht="24">
      <c r="A14" s="600"/>
      <c r="B14" s="47" t="s">
        <v>72</v>
      </c>
      <c r="C14" s="71" t="s">
        <v>551</v>
      </c>
      <c r="D14" s="72">
        <f>'7'!J10</f>
        <v>1589.3423699119101</v>
      </c>
      <c r="E14" s="50" t="s">
        <v>548</v>
      </c>
      <c r="F14" s="611"/>
    </row>
    <row r="15" spans="1:6">
      <c r="A15" s="600"/>
      <c r="B15" s="47" t="s">
        <v>80</v>
      </c>
      <c r="C15" s="71" t="s">
        <v>552</v>
      </c>
      <c r="D15" s="72">
        <f>'7'!K10</f>
        <v>510.82818592245934</v>
      </c>
      <c r="E15" s="50" t="s">
        <v>548</v>
      </c>
      <c r="F15" s="611"/>
    </row>
    <row r="16" spans="1:6" ht="24">
      <c r="A16" s="600"/>
      <c r="B16" s="47" t="s">
        <v>90</v>
      </c>
      <c r="C16" s="71" t="s">
        <v>553</v>
      </c>
      <c r="D16" s="72">
        <f>'7'!L10</f>
        <v>56.434784298786788</v>
      </c>
      <c r="E16" s="50" t="s">
        <v>548</v>
      </c>
      <c r="F16" s="611"/>
    </row>
    <row r="17" spans="1:17" ht="24.75" thickBot="1">
      <c r="A17" s="600"/>
      <c r="B17" s="51" t="s">
        <v>98</v>
      </c>
      <c r="C17" s="71" t="s">
        <v>554</v>
      </c>
      <c r="D17" s="72">
        <f>'7'!M10</f>
        <v>2.1008126789706973</v>
      </c>
      <c r="E17" s="50" t="s">
        <v>548</v>
      </c>
      <c r="F17" s="611"/>
    </row>
    <row r="18" spans="1:17" ht="24">
      <c r="A18" s="600"/>
      <c r="B18" s="43" t="s">
        <v>103</v>
      </c>
      <c r="C18" s="616" t="s">
        <v>555</v>
      </c>
      <c r="D18" s="70">
        <f>SUM(D19:D28)</f>
        <v>28358.066591103416</v>
      </c>
      <c r="E18" s="46"/>
      <c r="F18" s="611"/>
    </row>
    <row r="19" spans="1:17">
      <c r="A19" s="600"/>
      <c r="B19" s="47" t="s">
        <v>105</v>
      </c>
      <c r="C19" s="617" t="s">
        <v>556</v>
      </c>
      <c r="D19" s="618">
        <v>16750.033179999999</v>
      </c>
      <c r="E19" s="50"/>
      <c r="F19" s="611"/>
    </row>
    <row r="20" spans="1:17" ht="24">
      <c r="A20" s="600"/>
      <c r="B20" s="47" t="s">
        <v>114</v>
      </c>
      <c r="C20" s="617" t="s">
        <v>557</v>
      </c>
      <c r="D20" s="618">
        <v>0</v>
      </c>
      <c r="E20" s="50"/>
      <c r="F20" s="611"/>
    </row>
    <row r="21" spans="1:17">
      <c r="A21" s="600"/>
      <c r="B21" s="47" t="s">
        <v>289</v>
      </c>
      <c r="C21" s="617" t="s">
        <v>558</v>
      </c>
      <c r="D21" s="618">
        <v>0</v>
      </c>
      <c r="E21" s="50"/>
      <c r="F21" s="611"/>
    </row>
    <row r="22" spans="1:17">
      <c r="A22" s="600"/>
      <c r="B22" s="47" t="s">
        <v>294</v>
      </c>
      <c r="C22" s="617" t="s">
        <v>559</v>
      </c>
      <c r="D22" s="618">
        <v>0</v>
      </c>
      <c r="E22" s="50"/>
      <c r="F22" s="611"/>
    </row>
    <row r="23" spans="1:17">
      <c r="A23" s="600"/>
      <c r="B23" s="47" t="s">
        <v>299</v>
      </c>
      <c r="C23" s="617" t="s">
        <v>560</v>
      </c>
      <c r="D23" s="618">
        <v>0.28999999999999998</v>
      </c>
      <c r="E23" s="50"/>
      <c r="F23" s="611"/>
    </row>
    <row r="24" spans="1:17">
      <c r="A24" s="600"/>
      <c r="B24" s="47" t="s">
        <v>305</v>
      </c>
      <c r="C24" s="617" t="s">
        <v>561</v>
      </c>
      <c r="D24" s="618">
        <v>0</v>
      </c>
      <c r="E24" s="50"/>
      <c r="F24" s="611"/>
    </row>
    <row r="25" spans="1:17" ht="24">
      <c r="A25" s="600"/>
      <c r="B25" s="47" t="s">
        <v>309</v>
      </c>
      <c r="C25" s="617" t="s">
        <v>562</v>
      </c>
      <c r="D25" s="618">
        <v>0</v>
      </c>
      <c r="E25" s="50"/>
      <c r="F25" s="611"/>
    </row>
    <row r="26" spans="1:17">
      <c r="A26" s="600"/>
      <c r="B26" s="47" t="s">
        <v>318</v>
      </c>
      <c r="C26" s="617" t="s">
        <v>563</v>
      </c>
      <c r="D26" s="618">
        <v>5678.2420000000002</v>
      </c>
      <c r="E26" s="50"/>
      <c r="F26" s="611"/>
      <c r="G26" s="619"/>
      <c r="J26" s="619"/>
      <c r="K26" s="619"/>
      <c r="L26" s="619"/>
      <c r="M26" s="619"/>
      <c r="N26" s="619"/>
      <c r="O26" s="619"/>
      <c r="P26" s="619"/>
      <c r="Q26" s="619"/>
    </row>
    <row r="27" spans="1:17" ht="24">
      <c r="A27" s="600"/>
      <c r="B27" s="51" t="s">
        <v>320</v>
      </c>
      <c r="C27" s="620" t="s">
        <v>564</v>
      </c>
      <c r="D27" s="621">
        <v>2048.97102</v>
      </c>
      <c r="E27" s="54"/>
      <c r="F27" s="611"/>
      <c r="J27" s="622"/>
    </row>
    <row r="28" spans="1:17" ht="24.75" thickBot="1">
      <c r="A28" s="600"/>
      <c r="B28" s="623" t="s">
        <v>332</v>
      </c>
      <c r="C28" s="624" t="s">
        <v>565</v>
      </c>
      <c r="D28" s="625">
        <f>D10-D11-D29-D19-D20-D21-D22-D23-D24-D25-D26-D27</f>
        <v>3880.5303911034162</v>
      </c>
      <c r="E28" s="112"/>
      <c r="F28" s="611"/>
    </row>
    <row r="29" spans="1:17">
      <c r="A29" s="600"/>
      <c r="B29" s="55" t="s">
        <v>123</v>
      </c>
      <c r="C29" s="626" t="s">
        <v>566</v>
      </c>
      <c r="D29" s="627">
        <f>SUM(D30:D32)</f>
        <v>60.927052806889272</v>
      </c>
      <c r="E29" s="50" t="s">
        <v>548</v>
      </c>
      <c r="F29" s="611"/>
    </row>
    <row r="30" spans="1:17" ht="24">
      <c r="A30" s="600"/>
      <c r="B30" s="51" t="s">
        <v>125</v>
      </c>
      <c r="C30" s="78" t="s">
        <v>567</v>
      </c>
      <c r="D30" s="79">
        <f>'7'!O10</f>
        <v>60.762975690242385</v>
      </c>
      <c r="E30" s="54" t="s">
        <v>548</v>
      </c>
      <c r="F30" s="611"/>
    </row>
    <row r="31" spans="1:17">
      <c r="A31" s="600"/>
      <c r="B31" s="47" t="s">
        <v>127</v>
      </c>
      <c r="C31" s="71" t="s">
        <v>568</v>
      </c>
      <c r="D31" s="72">
        <f>'7'!P10</f>
        <v>0</v>
      </c>
      <c r="E31" s="50" t="s">
        <v>548</v>
      </c>
      <c r="F31" s="611"/>
    </row>
    <row r="32" spans="1:17" ht="15.75" thickBot="1">
      <c r="A32" s="600"/>
      <c r="B32" s="51" t="s">
        <v>135</v>
      </c>
      <c r="C32" s="78" t="s">
        <v>569</v>
      </c>
      <c r="D32" s="79">
        <f>'7'!Q10</f>
        <v>0.16407711664688451</v>
      </c>
      <c r="E32" s="54" t="s">
        <v>548</v>
      </c>
      <c r="F32" s="611"/>
    </row>
    <row r="33" spans="1:10" ht="25.5" thickTop="1" thickBot="1">
      <c r="A33" s="600"/>
      <c r="B33" s="607" t="s">
        <v>570</v>
      </c>
      <c r="C33" s="608" t="s">
        <v>571</v>
      </c>
      <c r="D33" s="609">
        <v>50714.496800000008</v>
      </c>
      <c r="E33" s="610"/>
      <c r="F33" s="611"/>
    </row>
    <row r="34" spans="1:10" ht="37.5" thickTop="1" thickBot="1">
      <c r="A34" s="600"/>
      <c r="B34" s="607" t="s">
        <v>137</v>
      </c>
      <c r="C34" s="608" t="s">
        <v>572</v>
      </c>
      <c r="D34" s="612">
        <f>SUM(D35:D36)+D40</f>
        <v>6683.0426143264003</v>
      </c>
      <c r="E34" s="610" t="s">
        <v>573</v>
      </c>
      <c r="F34" s="611"/>
    </row>
    <row r="35" spans="1:10" ht="24.75" thickTop="1">
      <c r="A35" s="600"/>
      <c r="B35" s="613" t="s">
        <v>139</v>
      </c>
      <c r="C35" s="614" t="s">
        <v>574</v>
      </c>
      <c r="D35" s="615">
        <f>'6'!E10</f>
        <v>2959.2226133986983</v>
      </c>
      <c r="E35" s="103" t="s">
        <v>573</v>
      </c>
      <c r="F35" s="611"/>
    </row>
    <row r="36" spans="1:10" ht="24">
      <c r="A36" s="600"/>
      <c r="B36" s="47" t="s">
        <v>141</v>
      </c>
      <c r="C36" s="71" t="s">
        <v>575</v>
      </c>
      <c r="D36" s="72">
        <f>'6'!I10</f>
        <v>3718.2587046334284</v>
      </c>
      <c r="E36" s="50" t="s">
        <v>573</v>
      </c>
      <c r="F36" s="611"/>
    </row>
    <row r="37" spans="1:10" ht="24">
      <c r="A37" s="600"/>
      <c r="B37" s="47" t="s">
        <v>576</v>
      </c>
      <c r="C37" s="71" t="s">
        <v>577</v>
      </c>
      <c r="D37" s="72">
        <f>'6'!J10</f>
        <v>2630.4990555144468</v>
      </c>
      <c r="E37" s="50" t="s">
        <v>573</v>
      </c>
      <c r="F37" s="611"/>
    </row>
    <row r="38" spans="1:10" ht="24">
      <c r="A38" s="600"/>
      <c r="B38" s="47" t="s">
        <v>578</v>
      </c>
      <c r="C38" s="71" t="s">
        <v>579</v>
      </c>
      <c r="D38" s="72">
        <f>'6'!K10</f>
        <v>999.39132826845332</v>
      </c>
      <c r="E38" s="50" t="s">
        <v>573</v>
      </c>
      <c r="F38" s="611"/>
    </row>
    <row r="39" spans="1:10" ht="24">
      <c r="A39" s="600"/>
      <c r="B39" s="47" t="s">
        <v>580</v>
      </c>
      <c r="C39" s="71" t="s">
        <v>581</v>
      </c>
      <c r="D39" s="72">
        <f>'6'!L10</f>
        <v>88.368320850528619</v>
      </c>
      <c r="E39" s="50" t="s">
        <v>573</v>
      </c>
      <c r="F39" s="611"/>
    </row>
    <row r="40" spans="1:10" ht="36.75" thickBot="1">
      <c r="A40" s="600"/>
      <c r="B40" s="51" t="s">
        <v>143</v>
      </c>
      <c r="C40" s="71" t="s">
        <v>582</v>
      </c>
      <c r="D40" s="72">
        <f>'6'!M10</f>
        <v>5.5612962942734541</v>
      </c>
      <c r="E40" s="50" t="s">
        <v>573</v>
      </c>
      <c r="F40" s="611"/>
    </row>
    <row r="41" spans="1:10" ht="24">
      <c r="A41" s="600"/>
      <c r="B41" s="43" t="s">
        <v>490</v>
      </c>
      <c r="C41" s="616" t="s">
        <v>583</v>
      </c>
      <c r="D41" s="70">
        <f>SUM(D42:D51)</f>
        <v>43937.151179090921</v>
      </c>
      <c r="E41" s="46"/>
      <c r="F41" s="611"/>
    </row>
    <row r="42" spans="1:10">
      <c r="A42" s="600"/>
      <c r="B42" s="47" t="s">
        <v>492</v>
      </c>
      <c r="C42" s="617" t="s">
        <v>556</v>
      </c>
      <c r="D42" s="618">
        <v>34950.83947999993</v>
      </c>
      <c r="E42" s="50"/>
      <c r="F42" s="611"/>
    </row>
    <row r="43" spans="1:10" ht="24">
      <c r="A43" s="600"/>
      <c r="B43" s="47" t="s">
        <v>149</v>
      </c>
      <c r="C43" s="617" t="s">
        <v>557</v>
      </c>
      <c r="D43" s="618">
        <v>0</v>
      </c>
      <c r="E43" s="50"/>
      <c r="F43" s="611"/>
    </row>
    <row r="44" spans="1:10">
      <c r="A44" s="600"/>
      <c r="B44" s="47" t="s">
        <v>151</v>
      </c>
      <c r="C44" s="617" t="s">
        <v>558</v>
      </c>
      <c r="D44" s="618">
        <v>0</v>
      </c>
      <c r="E44" s="50"/>
      <c r="F44" s="611"/>
    </row>
    <row r="45" spans="1:10">
      <c r="A45" s="600"/>
      <c r="B45" s="47" t="s">
        <v>153</v>
      </c>
      <c r="C45" s="617" t="s">
        <v>559</v>
      </c>
      <c r="D45" s="618">
        <v>0</v>
      </c>
      <c r="E45" s="50"/>
      <c r="F45" s="611"/>
    </row>
    <row r="46" spans="1:10">
      <c r="A46" s="600"/>
      <c r="B46" s="47" t="s">
        <v>155</v>
      </c>
      <c r="C46" s="617" t="s">
        <v>560</v>
      </c>
      <c r="D46" s="618">
        <v>0.28999999999999998</v>
      </c>
      <c r="E46" s="50"/>
      <c r="F46" s="611"/>
    </row>
    <row r="47" spans="1:10">
      <c r="A47" s="600"/>
      <c r="B47" s="47" t="s">
        <v>157</v>
      </c>
      <c r="C47" s="617" t="s">
        <v>561</v>
      </c>
      <c r="D47" s="618">
        <v>0</v>
      </c>
      <c r="E47" s="50"/>
      <c r="F47" s="611"/>
    </row>
    <row r="48" spans="1:10" ht="24">
      <c r="A48" s="600"/>
      <c r="B48" s="47" t="s">
        <v>159</v>
      </c>
      <c r="C48" s="617" t="s">
        <v>562</v>
      </c>
      <c r="D48" s="618">
        <v>0</v>
      </c>
      <c r="E48" s="50"/>
      <c r="F48" s="611"/>
      <c r="H48" s="628"/>
      <c r="I48" s="628"/>
      <c r="J48" s="628"/>
    </row>
    <row r="49" spans="1:14">
      <c r="A49" s="600"/>
      <c r="B49" s="47" t="s">
        <v>161</v>
      </c>
      <c r="C49" s="617" t="s">
        <v>563</v>
      </c>
      <c r="D49" s="618">
        <v>6809.0175799999997</v>
      </c>
      <c r="E49" s="50"/>
      <c r="F49" s="611"/>
      <c r="H49" s="619"/>
      <c r="I49" s="619"/>
      <c r="J49" s="619"/>
    </row>
    <row r="50" spans="1:14" ht="24">
      <c r="A50" s="600"/>
      <c r="B50" s="51" t="s">
        <v>163</v>
      </c>
      <c r="C50" s="620" t="s">
        <v>564</v>
      </c>
      <c r="D50" s="621">
        <v>2196.4236890909092</v>
      </c>
      <c r="E50" s="54"/>
      <c r="F50" s="611"/>
      <c r="G50" s="629"/>
      <c r="H50" s="629"/>
      <c r="I50" s="629"/>
      <c r="J50" s="629"/>
      <c r="K50" s="629"/>
      <c r="L50" s="629"/>
      <c r="M50" s="629"/>
      <c r="N50" s="629"/>
    </row>
    <row r="51" spans="1:14" ht="24.75" thickBot="1">
      <c r="A51" s="600"/>
      <c r="B51" s="623" t="s">
        <v>165</v>
      </c>
      <c r="C51" s="624" t="s">
        <v>584</v>
      </c>
      <c r="D51" s="630">
        <f>D33-D34-D52-D42-D43-D44-D45-D46-D47-D48-D49-D50</f>
        <v>-19.419569999918622</v>
      </c>
      <c r="E51" s="112"/>
      <c r="F51" s="611"/>
    </row>
    <row r="52" spans="1:14">
      <c r="A52" s="600"/>
      <c r="B52" s="55" t="s">
        <v>191</v>
      </c>
      <c r="C52" s="626" t="s">
        <v>585</v>
      </c>
      <c r="D52" s="627">
        <f>D54+D55+D53</f>
        <v>94.303006582691239</v>
      </c>
      <c r="E52" s="50" t="s">
        <v>573</v>
      </c>
      <c r="F52" s="611"/>
    </row>
    <row r="53" spans="1:14" ht="24">
      <c r="A53" s="600"/>
      <c r="B53" s="51" t="s">
        <v>193</v>
      </c>
      <c r="C53" s="78" t="s">
        <v>586</v>
      </c>
      <c r="D53" s="79">
        <f>'6'!O10</f>
        <v>93.767229943037208</v>
      </c>
      <c r="E53" s="54" t="s">
        <v>573</v>
      </c>
      <c r="F53" s="611"/>
    </row>
    <row r="54" spans="1:14">
      <c r="A54" s="600"/>
      <c r="B54" s="47" t="s">
        <v>195</v>
      </c>
      <c r="C54" s="71" t="s">
        <v>587</v>
      </c>
      <c r="D54" s="72">
        <f>'6'!P10</f>
        <v>0</v>
      </c>
      <c r="E54" s="50" t="s">
        <v>573</v>
      </c>
      <c r="F54" s="611"/>
    </row>
    <row r="55" spans="1:14" ht="15.75" thickBot="1">
      <c r="A55" s="600"/>
      <c r="B55" s="109" t="s">
        <v>203</v>
      </c>
      <c r="C55" s="110" t="s">
        <v>588</v>
      </c>
      <c r="D55" s="111">
        <f>'6'!Q10</f>
        <v>0.53577663965402833</v>
      </c>
      <c r="E55" s="112" t="s">
        <v>573</v>
      </c>
      <c r="F55" s="6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8046B-3ABC-4CFE-8DBC-37E5F043B21C}">
  <sheetPr codeName="Sheet100">
    <tabColor theme="0" tint="-0.14999847407452621"/>
  </sheetPr>
  <dimension ref="A1:U164"/>
  <sheetViews>
    <sheetView showGridLines="0" zoomScale="70" zoomScaleNormal="70" workbookViewId="0">
      <selection activeCell="F15" sqref="F15"/>
    </sheetView>
  </sheetViews>
  <sheetFormatPr defaultRowHeight="15"/>
  <cols>
    <col min="1" max="1" width="9.140625" style="854"/>
    <col min="3" max="3" width="61.42578125" customWidth="1"/>
    <col min="4" max="4" width="11" customWidth="1"/>
    <col min="5" max="5" width="11.42578125" customWidth="1"/>
    <col min="6" max="7" width="14.140625" customWidth="1"/>
    <col min="8" max="8" width="15.140625" customWidth="1"/>
    <col min="9" max="9" width="11" customWidth="1"/>
    <col min="10" max="10" width="11.5703125" customWidth="1"/>
    <col min="11" max="11" width="13.42578125" customWidth="1"/>
    <col min="12" max="12" width="12.140625" customWidth="1"/>
    <col min="13" max="13" width="21" customWidth="1"/>
    <col min="14" max="14" width="15.28515625" customWidth="1"/>
    <col min="15" max="15" width="13.42578125" customWidth="1"/>
    <col min="16" max="16" width="16.28515625" customWidth="1"/>
    <col min="17" max="17" width="23.28515625" customWidth="1"/>
    <col min="18" max="21" width="8.7109375" style="114" hidden="1" customWidth="1"/>
  </cols>
  <sheetData>
    <row r="1" spans="1:21">
      <c r="A1" s="631"/>
      <c r="B1" s="632"/>
      <c r="C1" s="632"/>
      <c r="D1" s="632"/>
      <c r="E1" s="632"/>
      <c r="F1" s="632"/>
      <c r="G1" s="632"/>
      <c r="H1" s="632"/>
      <c r="I1" s="632"/>
      <c r="J1" s="632"/>
      <c r="K1" s="632"/>
      <c r="L1" s="632"/>
      <c r="M1" s="632"/>
      <c r="N1" s="632"/>
      <c r="O1" s="632"/>
      <c r="P1" s="632"/>
      <c r="Q1" s="632"/>
    </row>
    <row r="2" spans="1:21" ht="72">
      <c r="A2" s="631"/>
      <c r="B2" s="632"/>
      <c r="C2" s="27" t="s">
        <v>1332</v>
      </c>
      <c r="D2" s="632"/>
      <c r="E2" s="632"/>
      <c r="F2" s="632"/>
      <c r="G2" s="632"/>
      <c r="H2" s="632"/>
      <c r="I2" s="632"/>
      <c r="J2" s="632"/>
      <c r="K2" s="632"/>
      <c r="L2" s="632"/>
      <c r="M2" s="632"/>
      <c r="N2" s="632"/>
      <c r="O2" s="632"/>
      <c r="P2" s="632"/>
      <c r="Q2" s="29" t="s">
        <v>589</v>
      </c>
    </row>
    <row r="3" spans="1:21">
      <c r="A3" s="631"/>
      <c r="B3" s="632"/>
      <c r="C3" s="27" t="s">
        <v>1333</v>
      </c>
      <c r="D3" s="632"/>
      <c r="E3" s="632"/>
      <c r="F3" s="632"/>
      <c r="G3" s="632"/>
      <c r="H3" s="632"/>
      <c r="I3" s="632"/>
      <c r="J3" s="632"/>
      <c r="K3" s="632"/>
      <c r="L3" s="632"/>
      <c r="M3" s="632"/>
      <c r="N3" s="632"/>
      <c r="O3" s="632"/>
      <c r="P3" s="632"/>
      <c r="Q3" s="632"/>
    </row>
    <row r="4" spans="1:21">
      <c r="A4" s="631"/>
      <c r="B4" s="632"/>
      <c r="C4" s="632"/>
      <c r="D4" s="632"/>
      <c r="E4" s="632"/>
      <c r="F4" s="632"/>
      <c r="G4" s="632"/>
      <c r="H4" s="632"/>
      <c r="I4" s="632"/>
      <c r="J4" s="632"/>
      <c r="K4" s="632"/>
      <c r="L4" s="632"/>
      <c r="M4" s="632"/>
      <c r="N4" s="632"/>
      <c r="O4" s="632"/>
      <c r="P4" s="632"/>
      <c r="Q4" s="632"/>
    </row>
    <row r="5" spans="1:21" ht="15.75">
      <c r="A5" s="631"/>
      <c r="B5" s="632"/>
      <c r="C5" s="633" t="s">
        <v>590</v>
      </c>
      <c r="D5" s="632"/>
      <c r="E5" s="632"/>
      <c r="F5" s="632"/>
      <c r="G5" s="632"/>
      <c r="H5" s="632"/>
      <c r="I5" s="632"/>
      <c r="J5" s="632"/>
      <c r="K5" s="632"/>
      <c r="L5" s="632"/>
      <c r="M5" s="632"/>
      <c r="N5" s="632"/>
      <c r="O5" s="632"/>
      <c r="P5" s="632"/>
      <c r="Q5" s="632"/>
    </row>
    <row r="6" spans="1:21" ht="15.75">
      <c r="A6" s="631"/>
      <c r="B6" s="632"/>
      <c r="C6" s="633"/>
      <c r="D6" s="632"/>
      <c r="E6" s="632"/>
      <c r="F6" s="632"/>
      <c r="G6" s="632"/>
      <c r="H6" s="632"/>
      <c r="I6" s="632"/>
      <c r="J6" s="632"/>
      <c r="K6" s="632"/>
      <c r="L6" s="632"/>
      <c r="M6" s="632"/>
      <c r="N6" s="632"/>
      <c r="O6" s="632"/>
      <c r="P6" s="632"/>
      <c r="Q6" s="632"/>
    </row>
    <row r="7" spans="1:21" ht="15.75">
      <c r="A7" s="631"/>
      <c r="B7" s="632"/>
      <c r="C7" s="633"/>
      <c r="D7" s="632"/>
      <c r="E7" s="632"/>
      <c r="F7" s="632"/>
      <c r="G7" s="632"/>
      <c r="H7" s="632"/>
      <c r="I7" s="632"/>
      <c r="J7" s="632"/>
      <c r="K7" s="632"/>
      <c r="L7" s="632"/>
      <c r="M7" s="632"/>
      <c r="N7" s="632"/>
      <c r="O7" s="632"/>
      <c r="P7" s="632"/>
      <c r="Q7" s="632"/>
    </row>
    <row r="8" spans="1:21" s="116" customFormat="1" ht="15.75" thickBot="1">
      <c r="A8" s="631"/>
      <c r="B8" s="634"/>
      <c r="C8" s="634"/>
      <c r="D8" s="634"/>
      <c r="E8" s="634"/>
      <c r="F8" s="634" t="s">
        <v>1424</v>
      </c>
      <c r="G8" s="634" t="s">
        <v>1425</v>
      </c>
      <c r="H8" s="634" t="s">
        <v>1426</v>
      </c>
      <c r="I8" s="634"/>
      <c r="J8" s="634" t="s">
        <v>1427</v>
      </c>
      <c r="K8" s="634" t="s">
        <v>1428</v>
      </c>
      <c r="L8" s="634" t="s">
        <v>1429</v>
      </c>
      <c r="M8" s="634" t="s">
        <v>1430</v>
      </c>
      <c r="N8" s="634"/>
      <c r="O8" s="634" t="s">
        <v>1431</v>
      </c>
      <c r="P8" s="634" t="s">
        <v>1432</v>
      </c>
      <c r="Q8" s="634" t="s">
        <v>1433</v>
      </c>
      <c r="R8" s="114"/>
      <c r="S8" s="114"/>
      <c r="T8" s="114"/>
      <c r="U8" s="114"/>
    </row>
    <row r="9" spans="1:21" ht="64.5" thickBot="1">
      <c r="A9" s="631"/>
      <c r="B9" s="635" t="s">
        <v>2</v>
      </c>
      <c r="C9" s="636" t="s">
        <v>591</v>
      </c>
      <c r="D9" s="637" t="s">
        <v>239</v>
      </c>
      <c r="E9" s="638" t="s">
        <v>240</v>
      </c>
      <c r="F9" s="639" t="s">
        <v>241</v>
      </c>
      <c r="G9" s="640" t="s">
        <v>242</v>
      </c>
      <c r="H9" s="641" t="s">
        <v>243</v>
      </c>
      <c r="I9" s="642" t="s">
        <v>244</v>
      </c>
      <c r="J9" s="639" t="s">
        <v>245</v>
      </c>
      <c r="K9" s="640" t="s">
        <v>246</v>
      </c>
      <c r="L9" s="643" t="s">
        <v>247</v>
      </c>
      <c r="M9" s="638" t="s">
        <v>248</v>
      </c>
      <c r="N9" s="642" t="s">
        <v>249</v>
      </c>
      <c r="O9" s="644" t="s">
        <v>592</v>
      </c>
      <c r="P9" s="645" t="s">
        <v>251</v>
      </c>
      <c r="Q9" s="646" t="s">
        <v>252</v>
      </c>
    </row>
    <row r="10" spans="1:21" ht="16.5" thickTop="1" thickBot="1">
      <c r="A10" s="631"/>
      <c r="B10" s="647" t="s">
        <v>62</v>
      </c>
      <c r="C10" s="647" t="s">
        <v>593</v>
      </c>
      <c r="D10" s="648">
        <f>D11+D15+D22+D25+D31+D34</f>
        <v>6777.3456209090918</v>
      </c>
      <c r="E10" s="649">
        <f t="shared" ref="E10:Q10" si="0">E11+E15+E22+E25+E31+E34</f>
        <v>2959.2226133986983</v>
      </c>
      <c r="F10" s="650">
        <f t="shared" si="0"/>
        <v>319.69009785931848</v>
      </c>
      <c r="G10" s="651">
        <f t="shared" si="0"/>
        <v>945.27925338322689</v>
      </c>
      <c r="H10" s="652">
        <f t="shared" si="0"/>
        <v>1694.2532621561527</v>
      </c>
      <c r="I10" s="649">
        <f t="shared" si="0"/>
        <v>3718.2587046334284</v>
      </c>
      <c r="J10" s="650">
        <f t="shared" si="0"/>
        <v>2630.4990555144468</v>
      </c>
      <c r="K10" s="651">
        <f t="shared" si="0"/>
        <v>999.39132826845332</v>
      </c>
      <c r="L10" s="652">
        <f t="shared" si="0"/>
        <v>88.368320850528619</v>
      </c>
      <c r="M10" s="649">
        <f t="shared" si="0"/>
        <v>5.5612962942734541</v>
      </c>
      <c r="N10" s="653">
        <f>O10+P10</f>
        <v>93.767229943037208</v>
      </c>
      <c r="O10" s="651">
        <f>O11+O15+O22+O25+O31+O34</f>
        <v>93.767229943037208</v>
      </c>
      <c r="P10" s="654">
        <f t="shared" si="0"/>
        <v>0</v>
      </c>
      <c r="Q10" s="649">
        <f t="shared" si="0"/>
        <v>0.53577663965402833</v>
      </c>
    </row>
    <row r="11" spans="1:21" ht="15.75" thickTop="1">
      <c r="A11" s="631"/>
      <c r="B11" s="655" t="s">
        <v>64</v>
      </c>
      <c r="C11" s="656" t="s">
        <v>6</v>
      </c>
      <c r="D11" s="657">
        <f t="shared" ref="D11:D65" si="1">O11+E11+I11+M11+P11+Q11</f>
        <v>0</v>
      </c>
      <c r="E11" s="658">
        <f>SUM(F11:H11)</f>
        <v>0</v>
      </c>
      <c r="F11" s="659">
        <f>SUM(F12:F14)</f>
        <v>0</v>
      </c>
      <c r="G11" s="660">
        <f t="shared" ref="G11:Q11" si="2">SUM(G12:G14)</f>
        <v>0</v>
      </c>
      <c r="H11" s="661">
        <f t="shared" si="2"/>
        <v>0</v>
      </c>
      <c r="I11" s="658">
        <f t="shared" ref="I11:I37" si="3">SUM(J11:L11)</f>
        <v>0</v>
      </c>
      <c r="J11" s="659">
        <f t="shared" si="2"/>
        <v>0</v>
      </c>
      <c r="K11" s="660">
        <f t="shared" si="2"/>
        <v>0</v>
      </c>
      <c r="L11" s="661">
        <f t="shared" si="2"/>
        <v>0</v>
      </c>
      <c r="M11" s="658">
        <f t="shared" si="2"/>
        <v>0</v>
      </c>
      <c r="N11" s="662">
        <f t="shared" ref="N11:N89" si="4">O11+P11</f>
        <v>0</v>
      </c>
      <c r="O11" s="660">
        <f>SUM(O12:O14)</f>
        <v>0</v>
      </c>
      <c r="P11" s="663">
        <f t="shared" si="2"/>
        <v>0</v>
      </c>
      <c r="Q11" s="658">
        <f t="shared" si="2"/>
        <v>0</v>
      </c>
    </row>
    <row r="12" spans="1:21">
      <c r="A12" s="631"/>
      <c r="B12" s="664" t="s">
        <v>66</v>
      </c>
      <c r="C12" s="665" t="s">
        <v>8</v>
      </c>
      <c r="D12" s="657">
        <f t="shared" si="1"/>
        <v>0</v>
      </c>
      <c r="E12" s="658">
        <f t="shared" ref="E12:E89" si="5">SUM(F12:H12)</f>
        <v>0</v>
      </c>
      <c r="F12" s="666">
        <f t="shared" ref="F12:H14" si="6">SUM(F40,F68,F118)</f>
        <v>0</v>
      </c>
      <c r="G12" s="667">
        <f t="shared" si="6"/>
        <v>0</v>
      </c>
      <c r="H12" s="667">
        <f t="shared" si="6"/>
        <v>0</v>
      </c>
      <c r="I12" s="658">
        <f t="shared" si="3"/>
        <v>0</v>
      </c>
      <c r="J12" s="668">
        <f t="shared" ref="J12:M14" si="7">SUM(J40,J68,J118)</f>
        <v>0</v>
      </c>
      <c r="K12" s="669">
        <f t="shared" si="7"/>
        <v>0</v>
      </c>
      <c r="L12" s="670">
        <f t="shared" si="7"/>
        <v>0</v>
      </c>
      <c r="M12" s="671">
        <f t="shared" si="7"/>
        <v>0</v>
      </c>
      <c r="N12" s="662">
        <f t="shared" si="4"/>
        <v>0</v>
      </c>
      <c r="O12" s="669">
        <f t="shared" ref="O12:Q14" si="8">SUM(O40,O68,O118)</f>
        <v>0</v>
      </c>
      <c r="P12" s="669">
        <f t="shared" si="8"/>
        <v>0</v>
      </c>
      <c r="Q12" s="671">
        <f t="shared" si="8"/>
        <v>0</v>
      </c>
    </row>
    <row r="13" spans="1:21">
      <c r="A13" s="631"/>
      <c r="B13" s="664" t="s">
        <v>68</v>
      </c>
      <c r="C13" s="665" t="s">
        <v>9</v>
      </c>
      <c r="D13" s="657">
        <f t="shared" si="1"/>
        <v>0</v>
      </c>
      <c r="E13" s="658">
        <f t="shared" si="5"/>
        <v>0</v>
      </c>
      <c r="F13" s="666">
        <f t="shared" si="6"/>
        <v>0</v>
      </c>
      <c r="G13" s="667">
        <f t="shared" si="6"/>
        <v>0</v>
      </c>
      <c r="H13" s="667">
        <f t="shared" si="6"/>
        <v>0</v>
      </c>
      <c r="I13" s="658">
        <f t="shared" si="3"/>
        <v>0</v>
      </c>
      <c r="J13" s="668">
        <f t="shared" si="7"/>
        <v>0</v>
      </c>
      <c r="K13" s="669">
        <f t="shared" si="7"/>
        <v>0</v>
      </c>
      <c r="L13" s="670">
        <f t="shared" si="7"/>
        <v>0</v>
      </c>
      <c r="M13" s="671">
        <f t="shared" si="7"/>
        <v>0</v>
      </c>
      <c r="N13" s="662">
        <f t="shared" si="4"/>
        <v>0</v>
      </c>
      <c r="O13" s="669">
        <f t="shared" si="8"/>
        <v>0</v>
      </c>
      <c r="P13" s="669">
        <f t="shared" si="8"/>
        <v>0</v>
      </c>
      <c r="Q13" s="672">
        <f t="shared" si="8"/>
        <v>0</v>
      </c>
    </row>
    <row r="14" spans="1:21">
      <c r="A14" s="631"/>
      <c r="B14" s="664" t="s">
        <v>594</v>
      </c>
      <c r="C14" s="665" t="s">
        <v>11</v>
      </c>
      <c r="D14" s="657">
        <f t="shared" si="1"/>
        <v>0</v>
      </c>
      <c r="E14" s="658">
        <f t="shared" si="5"/>
        <v>0</v>
      </c>
      <c r="F14" s="666">
        <f t="shared" si="6"/>
        <v>0</v>
      </c>
      <c r="G14" s="667">
        <f t="shared" si="6"/>
        <v>0</v>
      </c>
      <c r="H14" s="667">
        <f t="shared" si="6"/>
        <v>0</v>
      </c>
      <c r="I14" s="658">
        <f t="shared" si="3"/>
        <v>0</v>
      </c>
      <c r="J14" s="668">
        <f t="shared" si="7"/>
        <v>0</v>
      </c>
      <c r="K14" s="669">
        <f t="shared" si="7"/>
        <v>0</v>
      </c>
      <c r="L14" s="670">
        <f t="shared" si="7"/>
        <v>0</v>
      </c>
      <c r="M14" s="671">
        <f t="shared" si="7"/>
        <v>0</v>
      </c>
      <c r="N14" s="662">
        <f t="shared" si="4"/>
        <v>0</v>
      </c>
      <c r="O14" s="669">
        <f t="shared" si="8"/>
        <v>0</v>
      </c>
      <c r="P14" s="669">
        <f t="shared" si="8"/>
        <v>0</v>
      </c>
      <c r="Q14" s="672">
        <f t="shared" si="8"/>
        <v>0</v>
      </c>
    </row>
    <row r="15" spans="1:21">
      <c r="A15" s="631"/>
      <c r="B15" s="655" t="s">
        <v>70</v>
      </c>
      <c r="C15" s="673" t="s">
        <v>13</v>
      </c>
      <c r="D15" s="657">
        <f t="shared" si="1"/>
        <v>6371.6669700000002</v>
      </c>
      <c r="E15" s="658">
        <f t="shared" si="5"/>
        <v>2895.2573805404977</v>
      </c>
      <c r="F15" s="659">
        <f>SUM(F16:F21)</f>
        <v>315.44150086198431</v>
      </c>
      <c r="G15" s="660">
        <f>SUM(G16:G21)</f>
        <v>943.0515076817918</v>
      </c>
      <c r="H15" s="661">
        <f>SUM(H16:H21)</f>
        <v>1636.7643719967216</v>
      </c>
      <c r="I15" s="658">
        <f t="shared" si="3"/>
        <v>3471.6669492477408</v>
      </c>
      <c r="J15" s="674">
        <f t="shared" ref="J15:Q15" si="9">SUM(J16:J21)</f>
        <v>2457.338046279438</v>
      </c>
      <c r="K15" s="675">
        <f t="shared" si="9"/>
        <v>927.69779106713179</v>
      </c>
      <c r="L15" s="676">
        <f t="shared" si="9"/>
        <v>86.631111901171209</v>
      </c>
      <c r="M15" s="677">
        <f t="shared" si="9"/>
        <v>4.0724674006257002</v>
      </c>
      <c r="N15" s="662">
        <f t="shared" si="4"/>
        <v>0.30231686009056008</v>
      </c>
      <c r="O15" s="675">
        <f>SUM(O16:O21)</f>
        <v>0.30231686009056008</v>
      </c>
      <c r="P15" s="675">
        <f t="shared" si="9"/>
        <v>0</v>
      </c>
      <c r="Q15" s="658">
        <f t="shared" si="9"/>
        <v>0.36785595104509267</v>
      </c>
    </row>
    <row r="16" spans="1:21">
      <c r="A16" s="631"/>
      <c r="B16" s="664" t="s">
        <v>72</v>
      </c>
      <c r="C16" s="665" t="s">
        <v>15</v>
      </c>
      <c r="D16" s="657">
        <f t="shared" si="1"/>
        <v>921.7542000000002</v>
      </c>
      <c r="E16" s="658">
        <f t="shared" si="5"/>
        <v>325.71076432968522</v>
      </c>
      <c r="F16" s="666">
        <f t="shared" ref="F16:H21" si="10">SUM(F44,F72,F122)</f>
        <v>113.47908389688865</v>
      </c>
      <c r="G16" s="667">
        <f t="shared" si="10"/>
        <v>182.0959694570378</v>
      </c>
      <c r="H16" s="667">
        <f t="shared" si="10"/>
        <v>30.135710975758727</v>
      </c>
      <c r="I16" s="658">
        <f t="shared" si="3"/>
        <v>592.43878594627472</v>
      </c>
      <c r="J16" s="668">
        <f t="shared" ref="J16:Q21" si="11">SUM(J44,J72,J122)</f>
        <v>60.061566230470198</v>
      </c>
      <c r="K16" s="669">
        <f t="shared" si="11"/>
        <v>528.88814298600789</v>
      </c>
      <c r="L16" s="670">
        <f t="shared" si="11"/>
        <v>3.4890767297965848</v>
      </c>
      <c r="M16" s="671">
        <f t="shared" si="11"/>
        <v>2.9902207500120541</v>
      </c>
      <c r="N16" s="662">
        <f t="shared" si="4"/>
        <v>0.27717065671776736</v>
      </c>
      <c r="O16" s="669">
        <f t="shared" ref="O16:Q20" si="12">SUM(O44,O72,O122)</f>
        <v>0.27717065671776736</v>
      </c>
      <c r="P16" s="669">
        <f t="shared" si="12"/>
        <v>0</v>
      </c>
      <c r="Q16" s="672">
        <f t="shared" si="12"/>
        <v>0.33725831731040434</v>
      </c>
    </row>
    <row r="17" spans="1:17">
      <c r="A17" s="631"/>
      <c r="B17" s="664" t="s">
        <v>80</v>
      </c>
      <c r="C17" s="665" t="s">
        <v>595</v>
      </c>
      <c r="D17" s="657">
        <f t="shared" si="1"/>
        <v>14.414100000000001</v>
      </c>
      <c r="E17" s="658">
        <f t="shared" si="5"/>
        <v>0</v>
      </c>
      <c r="F17" s="666">
        <f t="shared" si="10"/>
        <v>0</v>
      </c>
      <c r="G17" s="667">
        <f t="shared" si="10"/>
        <v>0</v>
      </c>
      <c r="H17" s="667">
        <f t="shared" si="10"/>
        <v>0</v>
      </c>
      <c r="I17" s="658">
        <f t="shared" si="3"/>
        <v>14.414100000000001</v>
      </c>
      <c r="J17" s="668">
        <f t="shared" si="11"/>
        <v>0</v>
      </c>
      <c r="K17" s="669">
        <f t="shared" si="11"/>
        <v>14.414100000000001</v>
      </c>
      <c r="L17" s="670">
        <f t="shared" si="11"/>
        <v>0</v>
      </c>
      <c r="M17" s="671">
        <f t="shared" si="11"/>
        <v>0</v>
      </c>
      <c r="N17" s="662">
        <f t="shared" si="4"/>
        <v>0</v>
      </c>
      <c r="O17" s="669">
        <f t="shared" si="12"/>
        <v>0</v>
      </c>
      <c r="P17" s="669">
        <f t="shared" si="12"/>
        <v>0</v>
      </c>
      <c r="Q17" s="672">
        <f t="shared" si="12"/>
        <v>0</v>
      </c>
    </row>
    <row r="18" spans="1:17">
      <c r="A18" s="631"/>
      <c r="B18" s="664" t="s">
        <v>90</v>
      </c>
      <c r="C18" s="665" t="s">
        <v>21</v>
      </c>
      <c r="D18" s="657">
        <f t="shared" si="1"/>
        <v>3884.6663600000002</v>
      </c>
      <c r="E18" s="658">
        <f t="shared" si="5"/>
        <v>1552.8330100000001</v>
      </c>
      <c r="F18" s="666">
        <f t="shared" si="10"/>
        <v>0</v>
      </c>
      <c r="G18" s="667">
        <f t="shared" si="10"/>
        <v>0</v>
      </c>
      <c r="H18" s="667">
        <f t="shared" si="10"/>
        <v>1552.8330100000001</v>
      </c>
      <c r="I18" s="658">
        <f t="shared" si="3"/>
        <v>2331.0223900000001</v>
      </c>
      <c r="J18" s="668">
        <f t="shared" si="11"/>
        <v>2331.0223900000001</v>
      </c>
      <c r="K18" s="669">
        <f t="shared" si="11"/>
        <v>0</v>
      </c>
      <c r="L18" s="670">
        <f t="shared" si="11"/>
        <v>0</v>
      </c>
      <c r="M18" s="671">
        <f t="shared" si="11"/>
        <v>0.81096000000000001</v>
      </c>
      <c r="N18" s="662">
        <f t="shared" si="4"/>
        <v>0</v>
      </c>
      <c r="O18" s="669">
        <f t="shared" si="12"/>
        <v>0</v>
      </c>
      <c r="P18" s="669">
        <f t="shared" si="12"/>
        <v>0</v>
      </c>
      <c r="Q18" s="672">
        <f t="shared" si="12"/>
        <v>0</v>
      </c>
    </row>
    <row r="19" spans="1:17">
      <c r="A19" s="631"/>
      <c r="B19" s="664" t="s">
        <v>596</v>
      </c>
      <c r="C19" s="665" t="s">
        <v>23</v>
      </c>
      <c r="D19" s="657">
        <f t="shared" si="1"/>
        <v>0</v>
      </c>
      <c r="E19" s="658">
        <f t="shared" si="5"/>
        <v>0</v>
      </c>
      <c r="F19" s="666">
        <f t="shared" si="10"/>
        <v>0</v>
      </c>
      <c r="G19" s="667">
        <f t="shared" si="10"/>
        <v>0</v>
      </c>
      <c r="H19" s="667">
        <f t="shared" si="10"/>
        <v>0</v>
      </c>
      <c r="I19" s="658">
        <f t="shared" si="3"/>
        <v>0</v>
      </c>
      <c r="J19" s="668">
        <f t="shared" si="11"/>
        <v>0</v>
      </c>
      <c r="K19" s="669">
        <f t="shared" si="11"/>
        <v>0</v>
      </c>
      <c r="L19" s="670">
        <f t="shared" si="11"/>
        <v>0</v>
      </c>
      <c r="M19" s="671">
        <f t="shared" si="11"/>
        <v>0</v>
      </c>
      <c r="N19" s="662">
        <f t="shared" si="4"/>
        <v>0</v>
      </c>
      <c r="O19" s="669">
        <f t="shared" si="12"/>
        <v>0</v>
      </c>
      <c r="P19" s="669">
        <f t="shared" si="12"/>
        <v>0</v>
      </c>
      <c r="Q19" s="672">
        <f t="shared" si="12"/>
        <v>0</v>
      </c>
    </row>
    <row r="20" spans="1:17">
      <c r="A20" s="631"/>
      <c r="B20" s="664" t="s">
        <v>597</v>
      </c>
      <c r="C20" s="665" t="s">
        <v>25</v>
      </c>
      <c r="D20" s="657">
        <f t="shared" si="1"/>
        <v>0</v>
      </c>
      <c r="E20" s="658">
        <f t="shared" si="5"/>
        <v>0</v>
      </c>
      <c r="F20" s="666">
        <f t="shared" si="10"/>
        <v>0</v>
      </c>
      <c r="G20" s="667">
        <f t="shared" si="10"/>
        <v>0</v>
      </c>
      <c r="H20" s="667">
        <f t="shared" si="10"/>
        <v>0</v>
      </c>
      <c r="I20" s="658">
        <f t="shared" si="3"/>
        <v>0</v>
      </c>
      <c r="J20" s="668">
        <f t="shared" si="11"/>
        <v>0</v>
      </c>
      <c r="K20" s="669">
        <f t="shared" si="11"/>
        <v>0</v>
      </c>
      <c r="L20" s="670">
        <f t="shared" si="11"/>
        <v>0</v>
      </c>
      <c r="M20" s="671">
        <f t="shared" si="11"/>
        <v>0</v>
      </c>
      <c r="N20" s="662">
        <f t="shared" si="4"/>
        <v>0</v>
      </c>
      <c r="O20" s="669">
        <f t="shared" si="12"/>
        <v>0</v>
      </c>
      <c r="P20" s="669">
        <f t="shared" si="12"/>
        <v>0</v>
      </c>
      <c r="Q20" s="672">
        <f t="shared" si="12"/>
        <v>0</v>
      </c>
    </row>
    <row r="21" spans="1:17" ht="38.25">
      <c r="A21" s="631"/>
      <c r="B21" s="664" t="s">
        <v>598</v>
      </c>
      <c r="C21" s="665" t="s">
        <v>599</v>
      </c>
      <c r="D21" s="657">
        <f t="shared" si="1"/>
        <v>1550.8323099999996</v>
      </c>
      <c r="E21" s="658">
        <f t="shared" si="5"/>
        <v>1016.7136062108124</v>
      </c>
      <c r="F21" s="666">
        <f t="shared" si="10"/>
        <v>201.96241696509563</v>
      </c>
      <c r="G21" s="667">
        <f t="shared" si="10"/>
        <v>760.95553822475404</v>
      </c>
      <c r="H21" s="667">
        <f t="shared" si="10"/>
        <v>53.795651020962758</v>
      </c>
      <c r="I21" s="658">
        <f t="shared" si="3"/>
        <v>533.79167330146618</v>
      </c>
      <c r="J21" s="668">
        <f t="shared" si="11"/>
        <v>66.254090048967626</v>
      </c>
      <c r="K21" s="669">
        <f t="shared" si="11"/>
        <v>384.39554808112393</v>
      </c>
      <c r="L21" s="670">
        <f t="shared" si="11"/>
        <v>83.14203517137463</v>
      </c>
      <c r="M21" s="671">
        <f t="shared" si="11"/>
        <v>0.27128665061364626</v>
      </c>
      <c r="N21" s="662">
        <f t="shared" si="4"/>
        <v>2.5146203372792702E-2</v>
      </c>
      <c r="O21" s="669">
        <f>SUM(O49,O77,O127)</f>
        <v>2.5146203372792702E-2</v>
      </c>
      <c r="P21" s="669">
        <f t="shared" si="11"/>
        <v>0</v>
      </c>
      <c r="Q21" s="672">
        <f t="shared" si="11"/>
        <v>3.0597633734688344E-2</v>
      </c>
    </row>
    <row r="22" spans="1:17">
      <c r="A22" s="631"/>
      <c r="B22" s="655" t="s">
        <v>98</v>
      </c>
      <c r="C22" s="678" t="s">
        <v>29</v>
      </c>
      <c r="D22" s="657">
        <f t="shared" si="1"/>
        <v>139.34028000000001</v>
      </c>
      <c r="E22" s="658">
        <f t="shared" si="5"/>
        <v>37.300663610707311</v>
      </c>
      <c r="F22" s="659">
        <f>SUM(F23:F24)</f>
        <v>3.3113968662850852</v>
      </c>
      <c r="G22" s="660">
        <f t="shared" ref="G22:Q22" si="13">SUM(G23:G24)</f>
        <v>0.12538956811323854</v>
      </c>
      <c r="H22" s="661">
        <f t="shared" si="13"/>
        <v>33.863877176308989</v>
      </c>
      <c r="I22" s="658">
        <f t="shared" si="3"/>
        <v>101.93859800940535</v>
      </c>
      <c r="J22" s="674">
        <f t="shared" si="13"/>
        <v>52.888283881117353</v>
      </c>
      <c r="K22" s="675">
        <f t="shared" si="13"/>
        <v>48.952534619728276</v>
      </c>
      <c r="L22" s="676">
        <f t="shared" si="13"/>
        <v>9.7779508559731859E-2</v>
      </c>
      <c r="M22" s="677">
        <f t="shared" si="13"/>
        <v>8.3799336633774035E-2</v>
      </c>
      <c r="N22" s="662">
        <f t="shared" si="4"/>
        <v>7.7675593573493795E-3</v>
      </c>
      <c r="O22" s="675">
        <f>SUM(O23:O24)</f>
        <v>7.7675593573493795E-3</v>
      </c>
      <c r="P22" s="675">
        <f t="shared" si="13"/>
        <v>0</v>
      </c>
      <c r="Q22" s="658">
        <f t="shared" si="13"/>
        <v>9.4514838962042602E-3</v>
      </c>
    </row>
    <row r="23" spans="1:17" ht="51.75">
      <c r="A23" s="631"/>
      <c r="B23" s="664" t="s">
        <v>100</v>
      </c>
      <c r="C23" s="679" t="s">
        <v>31</v>
      </c>
      <c r="D23" s="657">
        <f t="shared" si="1"/>
        <v>131.07823999999999</v>
      </c>
      <c r="E23" s="658">
        <f t="shared" si="5"/>
        <v>37.300663610707311</v>
      </c>
      <c r="F23" s="666">
        <f>SUM(F51,F79,F129)</f>
        <v>3.3113968662850852</v>
      </c>
      <c r="G23" s="667">
        <f>SUM(G51,G79,G129)</f>
        <v>0.12538956811323854</v>
      </c>
      <c r="H23" s="667">
        <f>SUM(H51,H79,H129)</f>
        <v>33.863877176308989</v>
      </c>
      <c r="I23" s="658">
        <f t="shared" si="3"/>
        <v>93.676558009405355</v>
      </c>
      <c r="J23" s="668">
        <f t="shared" ref="J23:Q23" si="14">SUM(J51,J79,J129)</f>
        <v>50.482263881117355</v>
      </c>
      <c r="K23" s="669">
        <f t="shared" si="14"/>
        <v>43.096514619728275</v>
      </c>
      <c r="L23" s="670">
        <f t="shared" si="14"/>
        <v>9.7779508559731859E-2</v>
      </c>
      <c r="M23" s="671">
        <f t="shared" si="14"/>
        <v>8.3799336633774035E-2</v>
      </c>
      <c r="N23" s="662">
        <f t="shared" si="4"/>
        <v>7.7675593573493795E-3</v>
      </c>
      <c r="O23" s="669">
        <f>SUM(O51,O79,O129)</f>
        <v>7.7675593573493795E-3</v>
      </c>
      <c r="P23" s="669">
        <f t="shared" si="14"/>
        <v>0</v>
      </c>
      <c r="Q23" s="672">
        <f t="shared" si="14"/>
        <v>9.4514838962042602E-3</v>
      </c>
    </row>
    <row r="24" spans="1:17">
      <c r="A24" s="631"/>
      <c r="B24" s="664" t="s">
        <v>102</v>
      </c>
      <c r="C24" s="679" t="s">
        <v>33</v>
      </c>
      <c r="D24" s="657">
        <f t="shared" si="1"/>
        <v>8.2620399999999989</v>
      </c>
      <c r="E24" s="658">
        <f t="shared" si="5"/>
        <v>0</v>
      </c>
      <c r="F24" s="666">
        <f>SUM(F52,F80)</f>
        <v>0</v>
      </c>
      <c r="G24" s="667">
        <f>SUM(G52,G80)</f>
        <v>0</v>
      </c>
      <c r="H24" s="667">
        <f>SUM(H52,H80)</f>
        <v>0</v>
      </c>
      <c r="I24" s="658">
        <f t="shared" si="3"/>
        <v>8.2620399999999989</v>
      </c>
      <c r="J24" s="668">
        <f t="shared" ref="J24:Q24" si="15">SUM(J52,J80)</f>
        <v>2.4060199999999998</v>
      </c>
      <c r="K24" s="669">
        <f t="shared" si="15"/>
        <v>5.85602</v>
      </c>
      <c r="L24" s="670">
        <f t="shared" si="15"/>
        <v>0</v>
      </c>
      <c r="M24" s="671">
        <f t="shared" si="15"/>
        <v>0</v>
      </c>
      <c r="N24" s="662">
        <f t="shared" si="4"/>
        <v>0</v>
      </c>
      <c r="O24" s="669">
        <f>SUM(O52,O80)</f>
        <v>0</v>
      </c>
      <c r="P24" s="669">
        <f t="shared" si="15"/>
        <v>0</v>
      </c>
      <c r="Q24" s="672">
        <f t="shared" si="15"/>
        <v>0</v>
      </c>
    </row>
    <row r="25" spans="1:17">
      <c r="A25" s="631"/>
      <c r="B25" s="655" t="s">
        <v>258</v>
      </c>
      <c r="C25" s="678" t="s">
        <v>35</v>
      </c>
      <c r="D25" s="657">
        <f t="shared" si="1"/>
        <v>114.57659999999998</v>
      </c>
      <c r="E25" s="658">
        <f t="shared" si="5"/>
        <v>12.688404295834079</v>
      </c>
      <c r="F25" s="659">
        <f>SUM(F26:F30)</f>
        <v>0.17564247598353988</v>
      </c>
      <c r="G25" s="660">
        <f t="shared" ref="G25:Q25" si="16">SUM(G26:G30)</f>
        <v>0.39400659946821404</v>
      </c>
      <c r="H25" s="661">
        <f t="shared" si="16"/>
        <v>12.118755220382326</v>
      </c>
      <c r="I25" s="658">
        <f t="shared" si="3"/>
        <v>8.2438597097861557</v>
      </c>
      <c r="J25" s="674">
        <f t="shared" si="16"/>
        <v>4.737534453708431</v>
      </c>
      <c r="K25" s="675">
        <f t="shared" si="16"/>
        <v>3.1990766368744064</v>
      </c>
      <c r="L25" s="676">
        <f t="shared" si="16"/>
        <v>0.30724861920331914</v>
      </c>
      <c r="M25" s="677">
        <f t="shared" si="16"/>
        <v>0.26331928693579643</v>
      </c>
      <c r="N25" s="662">
        <f t="shared" si="4"/>
        <v>93.351317689527988</v>
      </c>
      <c r="O25" s="675">
        <f>SUM(O26:O30)</f>
        <v>93.351317689527988</v>
      </c>
      <c r="P25" s="675">
        <f t="shared" si="16"/>
        <v>0</v>
      </c>
      <c r="Q25" s="658">
        <f t="shared" si="16"/>
        <v>2.9699017915979689E-2</v>
      </c>
    </row>
    <row r="26" spans="1:17">
      <c r="A26" s="631"/>
      <c r="B26" s="664" t="s">
        <v>600</v>
      </c>
      <c r="C26" s="679" t="s">
        <v>37</v>
      </c>
      <c r="D26" s="657">
        <f t="shared" si="1"/>
        <v>93.326909999999998</v>
      </c>
      <c r="E26" s="680">
        <f t="shared" si="5"/>
        <v>0</v>
      </c>
      <c r="F26" s="681">
        <f>SUM(F54,F82,F131)</f>
        <v>0</v>
      </c>
      <c r="G26" s="682">
        <f>SUM(G54,G82,G131)</f>
        <v>0</v>
      </c>
      <c r="H26" s="682">
        <f>SUM(H54,H82,H131)</f>
        <v>0</v>
      </c>
      <c r="I26" s="680">
        <f t="shared" si="3"/>
        <v>0</v>
      </c>
      <c r="J26" s="683">
        <f>SUM(J54,J82,J131)</f>
        <v>0</v>
      </c>
      <c r="K26" s="684">
        <f>SUM(K54,K82,K131)</f>
        <v>0</v>
      </c>
      <c r="L26" s="685">
        <f>SUM(L54,L82,L131)</f>
        <v>0</v>
      </c>
      <c r="M26" s="686">
        <f>SUM(M54,M82,M131)</f>
        <v>0</v>
      </c>
      <c r="N26" s="687">
        <f t="shared" si="4"/>
        <v>93.326909999999998</v>
      </c>
      <c r="O26" s="684">
        <f>SUM(O54,O82,O131)</f>
        <v>93.326909999999998</v>
      </c>
      <c r="P26" s="684">
        <f>SUM(P54,P82,P131)</f>
        <v>0</v>
      </c>
      <c r="Q26" s="688">
        <f>SUM(Q54,Q82,Q131)</f>
        <v>0</v>
      </c>
    </row>
    <row r="27" spans="1:17">
      <c r="A27" s="631"/>
      <c r="B27" s="664" t="s">
        <v>601</v>
      </c>
      <c r="C27" s="689" t="s">
        <v>40</v>
      </c>
      <c r="D27" s="657">
        <f t="shared" si="1"/>
        <v>0</v>
      </c>
      <c r="E27" s="680">
        <f t="shared" si="5"/>
        <v>0</v>
      </c>
      <c r="F27" s="681">
        <f t="shared" ref="F27:H30" si="17">SUM(F55,F83,F132)</f>
        <v>0</v>
      </c>
      <c r="G27" s="682">
        <f t="shared" si="17"/>
        <v>0</v>
      </c>
      <c r="H27" s="682">
        <f t="shared" si="17"/>
        <v>0</v>
      </c>
      <c r="I27" s="680">
        <f t="shared" si="3"/>
        <v>0</v>
      </c>
      <c r="J27" s="683">
        <f t="shared" ref="J27:Q30" si="18">SUM(J55,J83,J132)</f>
        <v>0</v>
      </c>
      <c r="K27" s="684">
        <f t="shared" si="18"/>
        <v>0</v>
      </c>
      <c r="L27" s="685">
        <f t="shared" si="18"/>
        <v>0</v>
      </c>
      <c r="M27" s="686">
        <f t="shared" si="18"/>
        <v>0</v>
      </c>
      <c r="N27" s="687">
        <f t="shared" si="4"/>
        <v>0</v>
      </c>
      <c r="O27" s="684">
        <f t="shared" ref="O27:Q29" si="19">SUM(O55,O83,O132)</f>
        <v>0</v>
      </c>
      <c r="P27" s="684">
        <f t="shared" si="19"/>
        <v>0</v>
      </c>
      <c r="Q27" s="688">
        <f t="shared" si="19"/>
        <v>0</v>
      </c>
    </row>
    <row r="28" spans="1:17">
      <c r="A28" s="631"/>
      <c r="B28" s="664" t="s">
        <v>602</v>
      </c>
      <c r="C28" s="689" t="s">
        <v>43</v>
      </c>
      <c r="D28" s="657">
        <f t="shared" si="1"/>
        <v>0</v>
      </c>
      <c r="E28" s="680">
        <f t="shared" si="5"/>
        <v>0</v>
      </c>
      <c r="F28" s="681">
        <f t="shared" si="17"/>
        <v>0</v>
      </c>
      <c r="G28" s="682">
        <f t="shared" si="17"/>
        <v>0</v>
      </c>
      <c r="H28" s="682">
        <f t="shared" si="17"/>
        <v>0</v>
      </c>
      <c r="I28" s="680">
        <f t="shared" si="3"/>
        <v>0</v>
      </c>
      <c r="J28" s="683">
        <f t="shared" si="18"/>
        <v>0</v>
      </c>
      <c r="K28" s="684">
        <f t="shared" si="18"/>
        <v>0</v>
      </c>
      <c r="L28" s="685">
        <f t="shared" si="18"/>
        <v>0</v>
      </c>
      <c r="M28" s="686">
        <f t="shared" si="18"/>
        <v>0</v>
      </c>
      <c r="N28" s="687">
        <f t="shared" si="4"/>
        <v>0</v>
      </c>
      <c r="O28" s="684">
        <f t="shared" si="19"/>
        <v>0</v>
      </c>
      <c r="P28" s="684">
        <f t="shared" si="19"/>
        <v>0</v>
      </c>
      <c r="Q28" s="688">
        <f t="shared" si="19"/>
        <v>0</v>
      </c>
    </row>
    <row r="29" spans="1:17" ht="26.25">
      <c r="A29" s="631"/>
      <c r="B29" s="664" t="s">
        <v>603</v>
      </c>
      <c r="C29" s="689" t="s">
        <v>45</v>
      </c>
      <c r="D29" s="657">
        <f t="shared" si="1"/>
        <v>0</v>
      </c>
      <c r="E29" s="680">
        <f t="shared" si="5"/>
        <v>0</v>
      </c>
      <c r="F29" s="681">
        <f t="shared" si="17"/>
        <v>0</v>
      </c>
      <c r="G29" s="682">
        <f t="shared" si="17"/>
        <v>0</v>
      </c>
      <c r="H29" s="682">
        <f t="shared" si="17"/>
        <v>0</v>
      </c>
      <c r="I29" s="680">
        <f t="shared" si="3"/>
        <v>0</v>
      </c>
      <c r="J29" s="683">
        <f t="shared" si="18"/>
        <v>0</v>
      </c>
      <c r="K29" s="684">
        <f t="shared" si="18"/>
        <v>0</v>
      </c>
      <c r="L29" s="685">
        <f t="shared" si="18"/>
        <v>0</v>
      </c>
      <c r="M29" s="686">
        <f t="shared" si="18"/>
        <v>0</v>
      </c>
      <c r="N29" s="687">
        <f t="shared" si="4"/>
        <v>0</v>
      </c>
      <c r="O29" s="684">
        <f t="shared" si="19"/>
        <v>0</v>
      </c>
      <c r="P29" s="684">
        <f t="shared" si="19"/>
        <v>0</v>
      </c>
      <c r="Q29" s="688">
        <f t="shared" si="19"/>
        <v>0</v>
      </c>
    </row>
    <row r="30" spans="1:17" ht="26.25">
      <c r="A30" s="631"/>
      <c r="B30" s="664" t="s">
        <v>604</v>
      </c>
      <c r="C30" s="690" t="s">
        <v>605</v>
      </c>
      <c r="D30" s="657">
        <f t="shared" si="1"/>
        <v>21.249690000000001</v>
      </c>
      <c r="E30" s="680">
        <f t="shared" si="5"/>
        <v>12.688404295834079</v>
      </c>
      <c r="F30" s="681">
        <f t="shared" si="17"/>
        <v>0.17564247598353988</v>
      </c>
      <c r="G30" s="682">
        <f t="shared" si="17"/>
        <v>0.39400659946821404</v>
      </c>
      <c r="H30" s="682">
        <f t="shared" si="17"/>
        <v>12.118755220382326</v>
      </c>
      <c r="I30" s="680">
        <f t="shared" si="3"/>
        <v>8.2438597097861557</v>
      </c>
      <c r="J30" s="683">
        <f t="shared" si="18"/>
        <v>4.737534453708431</v>
      </c>
      <c r="K30" s="684">
        <f t="shared" si="18"/>
        <v>3.1990766368744064</v>
      </c>
      <c r="L30" s="685">
        <f t="shared" si="18"/>
        <v>0.30724861920331914</v>
      </c>
      <c r="M30" s="686">
        <f t="shared" si="18"/>
        <v>0.26331928693579643</v>
      </c>
      <c r="N30" s="687">
        <f t="shared" si="4"/>
        <v>2.4407689527990429E-2</v>
      </c>
      <c r="O30" s="684">
        <f>SUM(O58,O86,O135)</f>
        <v>2.4407689527990429E-2</v>
      </c>
      <c r="P30" s="684">
        <f t="shared" si="18"/>
        <v>0</v>
      </c>
      <c r="Q30" s="688">
        <f t="shared" si="18"/>
        <v>2.9699017915979689E-2</v>
      </c>
    </row>
    <row r="31" spans="1:17">
      <c r="A31" s="631"/>
      <c r="B31" s="655" t="s">
        <v>260</v>
      </c>
      <c r="C31" s="691" t="s">
        <v>51</v>
      </c>
      <c r="D31" s="692">
        <f t="shared" si="1"/>
        <v>142.85020090909092</v>
      </c>
      <c r="E31" s="693">
        <f t="shared" si="5"/>
        <v>13.785943581136355</v>
      </c>
      <c r="F31" s="694">
        <f>SUM(F32:F33)</f>
        <v>0.75119254121786283</v>
      </c>
      <c r="G31" s="695">
        <f>SUM(G32:G33)</f>
        <v>1.6850981919594057</v>
      </c>
      <c r="H31" s="696">
        <f>SUM(H32:H33)</f>
        <v>11.349652847959085</v>
      </c>
      <c r="I31" s="693">
        <f t="shared" si="3"/>
        <v>127.7066811606208</v>
      </c>
      <c r="J31" s="694">
        <f t="shared" ref="J31:Q31" si="20">SUM(J32:J33)</f>
        <v>115.25561681825712</v>
      </c>
      <c r="K31" s="695">
        <f t="shared" si="20"/>
        <v>11.137015051310362</v>
      </c>
      <c r="L31" s="696">
        <f t="shared" si="20"/>
        <v>1.3140492910533226</v>
      </c>
      <c r="M31" s="693">
        <f t="shared" si="20"/>
        <v>1.1261711223173227</v>
      </c>
      <c r="N31" s="697">
        <f t="shared" si="4"/>
        <v>0.10438747358301861</v>
      </c>
      <c r="O31" s="695">
        <f>SUM(O32:O33)</f>
        <v>0.10438747358301861</v>
      </c>
      <c r="P31" s="695">
        <f t="shared" si="20"/>
        <v>0</v>
      </c>
      <c r="Q31" s="693">
        <f t="shared" si="20"/>
        <v>0.12701757143340625</v>
      </c>
    </row>
    <row r="32" spans="1:17">
      <c r="A32" s="631"/>
      <c r="B32" s="698" t="s">
        <v>262</v>
      </c>
      <c r="C32" s="699" t="s">
        <v>53</v>
      </c>
      <c r="D32" s="700">
        <f t="shared" si="1"/>
        <v>47.109090909090916</v>
      </c>
      <c r="E32" s="701">
        <f t="shared" si="5"/>
        <v>13.570723481896378</v>
      </c>
      <c r="F32" s="702">
        <f t="shared" ref="F32:H33" si="21">SUM(F60,F88,F137)</f>
        <v>0.7394652530335083</v>
      </c>
      <c r="G32" s="703">
        <f t="shared" si="21"/>
        <v>1.6587911787348011</v>
      </c>
      <c r="H32" s="703">
        <f t="shared" si="21"/>
        <v>11.172467050128068</v>
      </c>
      <c r="I32" s="701">
        <f t="shared" si="3"/>
        <v>32.201985143017197</v>
      </c>
      <c r="J32" s="683">
        <f t="shared" ref="J32:M33" si="22">SUM(J60,J88,J137)</f>
        <v>19.945301351221957</v>
      </c>
      <c r="K32" s="684">
        <f t="shared" si="22"/>
        <v>10.963148861413874</v>
      </c>
      <c r="L32" s="685">
        <f t="shared" si="22"/>
        <v>1.293534930381363</v>
      </c>
      <c r="M32" s="686">
        <f t="shared" si="22"/>
        <v>1.1085898331382507</v>
      </c>
      <c r="N32" s="704">
        <f t="shared" si="4"/>
        <v>0.10275782217093182</v>
      </c>
      <c r="O32" s="684">
        <f t="shared" ref="O32:Q33" si="23">SUM(O60,O88,O137)</f>
        <v>0.10275782217093182</v>
      </c>
      <c r="P32" s="684">
        <f t="shared" si="23"/>
        <v>0</v>
      </c>
      <c r="Q32" s="705">
        <f t="shared" si="23"/>
        <v>0.12503462886816002</v>
      </c>
    </row>
    <row r="33" spans="1:21" ht="26.25">
      <c r="A33" s="631"/>
      <c r="B33" s="698" t="s">
        <v>264</v>
      </c>
      <c r="C33" s="706" t="s">
        <v>55</v>
      </c>
      <c r="D33" s="692">
        <f t="shared" si="1"/>
        <v>95.741109999999992</v>
      </c>
      <c r="E33" s="693">
        <f t="shared" si="5"/>
        <v>0.21522009923997612</v>
      </c>
      <c r="F33" s="683">
        <f t="shared" si="21"/>
        <v>1.1727288184354513E-2</v>
      </c>
      <c r="G33" s="684">
        <f t="shared" si="21"/>
        <v>2.6307013224604651E-2</v>
      </c>
      <c r="H33" s="684">
        <f t="shared" si="21"/>
        <v>0.17718579783101696</v>
      </c>
      <c r="I33" s="693">
        <f t="shared" si="3"/>
        <v>95.504696017603607</v>
      </c>
      <c r="J33" s="683">
        <f t="shared" si="22"/>
        <v>95.310315467035167</v>
      </c>
      <c r="K33" s="684">
        <f t="shared" si="22"/>
        <v>0.17386618989648808</v>
      </c>
      <c r="L33" s="685">
        <f t="shared" si="22"/>
        <v>2.0514360671959511E-2</v>
      </c>
      <c r="M33" s="686">
        <f t="shared" si="22"/>
        <v>1.7581289179071986E-2</v>
      </c>
      <c r="N33" s="697">
        <f t="shared" si="4"/>
        <v>1.6296514120867883E-3</v>
      </c>
      <c r="O33" s="684">
        <f t="shared" si="23"/>
        <v>1.6296514120867883E-3</v>
      </c>
      <c r="P33" s="684">
        <f t="shared" si="23"/>
        <v>0</v>
      </c>
      <c r="Q33" s="686">
        <f t="shared" si="23"/>
        <v>1.9829425652462397E-3</v>
      </c>
    </row>
    <row r="34" spans="1:21">
      <c r="A34" s="631"/>
      <c r="B34" s="707" t="s">
        <v>268</v>
      </c>
      <c r="C34" s="708" t="s">
        <v>606</v>
      </c>
      <c r="D34" s="692">
        <f t="shared" si="1"/>
        <v>8.9115699999999993</v>
      </c>
      <c r="E34" s="693">
        <f t="shared" si="5"/>
        <v>0.19022137052259164</v>
      </c>
      <c r="F34" s="694">
        <f>SUM(F35:F37)</f>
        <v>1.0365113847726325E-2</v>
      </c>
      <c r="G34" s="695">
        <f t="shared" ref="G34:Q34" si="24">SUM(G35:G37)</f>
        <v>2.3251341894236711E-2</v>
      </c>
      <c r="H34" s="696">
        <f t="shared" si="24"/>
        <v>0.1566049147806286</v>
      </c>
      <c r="I34" s="693">
        <f t="shared" si="3"/>
        <v>8.7026165058749019</v>
      </c>
      <c r="J34" s="694">
        <f t="shared" si="24"/>
        <v>0.27957408192546579</v>
      </c>
      <c r="K34" s="695">
        <f t="shared" si="24"/>
        <v>8.4049108934083971</v>
      </c>
      <c r="L34" s="696">
        <f t="shared" si="24"/>
        <v>1.8131530541038169E-2</v>
      </c>
      <c r="M34" s="693">
        <f t="shared" si="24"/>
        <v>1.5539147760860657E-2</v>
      </c>
      <c r="N34" s="697">
        <f t="shared" si="4"/>
        <v>1.4403604783007442E-3</v>
      </c>
      <c r="O34" s="695">
        <f>SUM(O35:O37)</f>
        <v>1.4403604783007442E-3</v>
      </c>
      <c r="P34" s="695">
        <f t="shared" si="24"/>
        <v>0</v>
      </c>
      <c r="Q34" s="693">
        <f t="shared" si="24"/>
        <v>1.7526153633454907E-3</v>
      </c>
    </row>
    <row r="35" spans="1:21">
      <c r="A35" s="631"/>
      <c r="B35" s="709" t="s">
        <v>270</v>
      </c>
      <c r="C35" s="710" t="s">
        <v>1434</v>
      </c>
      <c r="D35" s="692">
        <f t="shared" si="1"/>
        <v>7.2404999999999999</v>
      </c>
      <c r="E35" s="693">
        <f t="shared" si="5"/>
        <v>0</v>
      </c>
      <c r="F35" s="683">
        <f t="shared" ref="F35:H37" si="25">SUM(F63,F91,F140)</f>
        <v>0</v>
      </c>
      <c r="G35" s="684">
        <f t="shared" si="25"/>
        <v>0</v>
      </c>
      <c r="H35" s="684">
        <f t="shared" si="25"/>
        <v>0</v>
      </c>
      <c r="I35" s="693">
        <f t="shared" si="3"/>
        <v>7.2404999999999999</v>
      </c>
      <c r="J35" s="683">
        <f t="shared" ref="J35:M37" si="26">SUM(J63,J91,J140)</f>
        <v>0</v>
      </c>
      <c r="K35" s="684">
        <f t="shared" si="26"/>
        <v>7.2404999999999999</v>
      </c>
      <c r="L35" s="685">
        <f t="shared" si="26"/>
        <v>0</v>
      </c>
      <c r="M35" s="686">
        <f t="shared" si="26"/>
        <v>0</v>
      </c>
      <c r="N35" s="697">
        <f t="shared" si="4"/>
        <v>0</v>
      </c>
      <c r="O35" s="684">
        <f t="shared" ref="O35:Q37" si="27">SUM(O63,O91,O140)</f>
        <v>0</v>
      </c>
      <c r="P35" s="684">
        <f t="shared" si="27"/>
        <v>0</v>
      </c>
      <c r="Q35" s="686">
        <f t="shared" si="27"/>
        <v>0</v>
      </c>
    </row>
    <row r="36" spans="1:21">
      <c r="A36" s="631"/>
      <c r="B36" s="709" t="s">
        <v>607</v>
      </c>
      <c r="C36" s="710" t="s">
        <v>47</v>
      </c>
      <c r="D36" s="692">
        <f t="shared" si="1"/>
        <v>1.6710700000000001</v>
      </c>
      <c r="E36" s="693">
        <f t="shared" si="5"/>
        <v>0.19022137052259164</v>
      </c>
      <c r="F36" s="683">
        <f t="shared" si="25"/>
        <v>1.0365113847726325E-2</v>
      </c>
      <c r="G36" s="684">
        <f t="shared" si="25"/>
        <v>2.3251341894236711E-2</v>
      </c>
      <c r="H36" s="684">
        <f t="shared" si="25"/>
        <v>0.1566049147806286</v>
      </c>
      <c r="I36" s="693">
        <f t="shared" si="3"/>
        <v>1.4621165058749015</v>
      </c>
      <c r="J36" s="683">
        <f t="shared" si="26"/>
        <v>0.27957408192546579</v>
      </c>
      <c r="K36" s="684">
        <f t="shared" si="26"/>
        <v>1.1644108934083977</v>
      </c>
      <c r="L36" s="685">
        <f t="shared" si="26"/>
        <v>1.8131530541038169E-2</v>
      </c>
      <c r="M36" s="686">
        <f t="shared" si="26"/>
        <v>1.5539147760860657E-2</v>
      </c>
      <c r="N36" s="697">
        <f t="shared" si="4"/>
        <v>1.4403604783007442E-3</v>
      </c>
      <c r="O36" s="684">
        <f t="shared" si="27"/>
        <v>1.4403604783007442E-3</v>
      </c>
      <c r="P36" s="684">
        <f t="shared" si="27"/>
        <v>0</v>
      </c>
      <c r="Q36" s="686">
        <f t="shared" si="27"/>
        <v>1.7526153633454907E-3</v>
      </c>
    </row>
    <row r="37" spans="1:21" ht="15.75" thickBot="1">
      <c r="A37" s="631"/>
      <c r="B37" s="711" t="s">
        <v>608</v>
      </c>
      <c r="C37" s="712" t="s">
        <v>1435</v>
      </c>
      <c r="D37" s="713">
        <f t="shared" si="1"/>
        <v>0</v>
      </c>
      <c r="E37" s="714">
        <f t="shared" si="5"/>
        <v>0</v>
      </c>
      <c r="F37" s="715">
        <f t="shared" si="25"/>
        <v>0</v>
      </c>
      <c r="G37" s="716">
        <f t="shared" si="25"/>
        <v>0</v>
      </c>
      <c r="H37" s="716">
        <f t="shared" si="25"/>
        <v>0</v>
      </c>
      <c r="I37" s="714">
        <f t="shared" si="3"/>
        <v>0</v>
      </c>
      <c r="J37" s="702">
        <f t="shared" si="26"/>
        <v>0</v>
      </c>
      <c r="K37" s="703">
        <f t="shared" si="26"/>
        <v>0</v>
      </c>
      <c r="L37" s="717">
        <f t="shared" si="26"/>
        <v>0</v>
      </c>
      <c r="M37" s="705">
        <f t="shared" si="26"/>
        <v>0</v>
      </c>
      <c r="N37" s="718">
        <f t="shared" si="4"/>
        <v>0</v>
      </c>
      <c r="O37" s="703">
        <f t="shared" si="27"/>
        <v>0</v>
      </c>
      <c r="P37" s="703">
        <f t="shared" si="27"/>
        <v>0</v>
      </c>
      <c r="Q37" s="719">
        <f t="shared" si="27"/>
        <v>0</v>
      </c>
    </row>
    <row r="38" spans="1:21" ht="16.5" thickTop="1" thickBot="1">
      <c r="A38" s="631"/>
      <c r="B38" s="647" t="s">
        <v>103</v>
      </c>
      <c r="C38" s="647" t="s">
        <v>609</v>
      </c>
      <c r="D38" s="648">
        <f t="shared" si="1"/>
        <v>6575.4819400000006</v>
      </c>
      <c r="E38" s="649">
        <f>E39+E43+E50+E53+E59+E62</f>
        <v>2901.0717100000002</v>
      </c>
      <c r="F38" s="650">
        <f t="shared" ref="F38:Q38" si="28">F39+F43+F50+F53+F59+F62</f>
        <v>316.52146999999991</v>
      </c>
      <c r="G38" s="651">
        <f t="shared" si="28"/>
        <v>938.17128999999977</v>
      </c>
      <c r="H38" s="652">
        <f t="shared" si="28"/>
        <v>1646.37895</v>
      </c>
      <c r="I38" s="649">
        <f t="shared" si="28"/>
        <v>3580.2723600000013</v>
      </c>
      <c r="J38" s="650">
        <f t="shared" si="28"/>
        <v>2545.0329200000006</v>
      </c>
      <c r="K38" s="651">
        <f t="shared" si="28"/>
        <v>952.41395000000011</v>
      </c>
      <c r="L38" s="652">
        <f t="shared" si="28"/>
        <v>82.825490000000002</v>
      </c>
      <c r="M38" s="649">
        <f t="shared" si="28"/>
        <v>0.81096000000000001</v>
      </c>
      <c r="N38" s="653">
        <f t="shared" si="4"/>
        <v>93.326909999999998</v>
      </c>
      <c r="O38" s="651">
        <f>O39+O43+O50+O53+O59+O62</f>
        <v>93.326909999999998</v>
      </c>
      <c r="P38" s="651">
        <f t="shared" si="28"/>
        <v>0</v>
      </c>
      <c r="Q38" s="649">
        <f t="shared" si="28"/>
        <v>0</v>
      </c>
    </row>
    <row r="39" spans="1:21" ht="15.75" thickTop="1">
      <c r="A39" s="631"/>
      <c r="B39" s="655" t="s">
        <v>105</v>
      </c>
      <c r="C39" s="656" t="s">
        <v>6</v>
      </c>
      <c r="D39" s="657">
        <f t="shared" si="1"/>
        <v>0</v>
      </c>
      <c r="E39" s="658">
        <f>SUM(F39:H39)</f>
        <v>0</v>
      </c>
      <c r="F39" s="659">
        <f>SUM(F40:F42)</f>
        <v>0</v>
      </c>
      <c r="G39" s="660">
        <f>SUM(G40:G42)</f>
        <v>0</v>
      </c>
      <c r="H39" s="661">
        <f>SUM(H40:H42)</f>
        <v>0</v>
      </c>
      <c r="I39" s="658">
        <f t="shared" ref="I39:I65" si="29">SUM(J39:L39)</f>
        <v>0</v>
      </c>
      <c r="J39" s="659">
        <f t="shared" ref="J39:Q39" si="30">SUM(J40:J42)</f>
        <v>0</v>
      </c>
      <c r="K39" s="660">
        <f t="shared" si="30"/>
        <v>0</v>
      </c>
      <c r="L39" s="661">
        <f t="shared" si="30"/>
        <v>0</v>
      </c>
      <c r="M39" s="658">
        <f t="shared" si="30"/>
        <v>0</v>
      </c>
      <c r="N39" s="662">
        <f t="shared" si="4"/>
        <v>0</v>
      </c>
      <c r="O39" s="660">
        <f>SUM(O40:O42)</f>
        <v>0</v>
      </c>
      <c r="P39" s="660">
        <f t="shared" si="30"/>
        <v>0</v>
      </c>
      <c r="Q39" s="658">
        <f t="shared" si="30"/>
        <v>0</v>
      </c>
    </row>
    <row r="40" spans="1:21">
      <c r="A40" s="631"/>
      <c r="B40" s="664" t="s">
        <v>107</v>
      </c>
      <c r="C40" s="665" t="s">
        <v>8</v>
      </c>
      <c r="D40" s="657">
        <f t="shared" si="1"/>
        <v>0</v>
      </c>
      <c r="E40" s="658">
        <f t="shared" ref="E40:E65" si="31">SUM(F40:H40)</f>
        <v>0</v>
      </c>
      <c r="F40" s="720">
        <v>0</v>
      </c>
      <c r="G40" s="721">
        <v>0</v>
      </c>
      <c r="H40" s="722">
        <v>0</v>
      </c>
      <c r="I40" s="658">
        <f t="shared" si="29"/>
        <v>0</v>
      </c>
      <c r="J40" s="720">
        <v>0</v>
      </c>
      <c r="K40" s="721">
        <v>0</v>
      </c>
      <c r="L40" s="722">
        <v>0</v>
      </c>
      <c r="M40" s="723">
        <v>0</v>
      </c>
      <c r="N40" s="662">
        <f t="shared" si="4"/>
        <v>0</v>
      </c>
      <c r="O40" s="721">
        <v>0</v>
      </c>
      <c r="P40" s="724">
        <v>0</v>
      </c>
      <c r="Q40" s="725">
        <v>0</v>
      </c>
      <c r="R40" s="114" t="s">
        <v>1382</v>
      </c>
    </row>
    <row r="41" spans="1:21">
      <c r="A41" s="631"/>
      <c r="B41" s="664" t="s">
        <v>109</v>
      </c>
      <c r="C41" s="665" t="s">
        <v>9</v>
      </c>
      <c r="D41" s="657">
        <f t="shared" si="1"/>
        <v>0</v>
      </c>
      <c r="E41" s="658">
        <f t="shared" si="31"/>
        <v>0</v>
      </c>
      <c r="F41" s="720">
        <v>0</v>
      </c>
      <c r="G41" s="721">
        <v>0</v>
      </c>
      <c r="H41" s="722">
        <v>0</v>
      </c>
      <c r="I41" s="658">
        <f t="shared" si="29"/>
        <v>0</v>
      </c>
      <c r="J41" s="720">
        <v>0</v>
      </c>
      <c r="K41" s="721">
        <v>0</v>
      </c>
      <c r="L41" s="722">
        <v>0</v>
      </c>
      <c r="M41" s="723">
        <v>0</v>
      </c>
      <c r="N41" s="662">
        <f t="shared" si="4"/>
        <v>0</v>
      </c>
      <c r="O41" s="721">
        <v>0</v>
      </c>
      <c r="P41" s="724">
        <v>0</v>
      </c>
      <c r="Q41" s="725">
        <v>0</v>
      </c>
      <c r="R41" s="114" t="s">
        <v>1384</v>
      </c>
    </row>
    <row r="42" spans="1:21">
      <c r="A42" s="631"/>
      <c r="B42" s="664" t="s">
        <v>111</v>
      </c>
      <c r="C42" s="665" t="s">
        <v>11</v>
      </c>
      <c r="D42" s="657">
        <f t="shared" si="1"/>
        <v>0</v>
      </c>
      <c r="E42" s="658">
        <f t="shared" si="31"/>
        <v>0</v>
      </c>
      <c r="F42" s="720">
        <v>0</v>
      </c>
      <c r="G42" s="721">
        <v>0</v>
      </c>
      <c r="H42" s="722">
        <v>0</v>
      </c>
      <c r="I42" s="658">
        <f t="shared" si="29"/>
        <v>0</v>
      </c>
      <c r="J42" s="720">
        <v>0</v>
      </c>
      <c r="K42" s="721">
        <v>0</v>
      </c>
      <c r="L42" s="722">
        <v>0</v>
      </c>
      <c r="M42" s="723">
        <v>0</v>
      </c>
      <c r="N42" s="662">
        <f t="shared" si="4"/>
        <v>0</v>
      </c>
      <c r="O42" s="721">
        <v>0</v>
      </c>
      <c r="P42" s="724">
        <v>0</v>
      </c>
      <c r="Q42" s="725">
        <v>0</v>
      </c>
      <c r="R42" s="114" t="s">
        <v>1386</v>
      </c>
    </row>
    <row r="43" spans="1:21">
      <c r="A43" s="631"/>
      <c r="B43" s="655" t="s">
        <v>114</v>
      </c>
      <c r="C43" s="673" t="s">
        <v>13</v>
      </c>
      <c r="D43" s="657">
        <f t="shared" si="1"/>
        <v>6233.070490000001</v>
      </c>
      <c r="E43" s="658">
        <f t="shared" si="31"/>
        <v>2855.33187</v>
      </c>
      <c r="F43" s="659">
        <f>SUM(F44:F49)</f>
        <v>313.26596999999992</v>
      </c>
      <c r="G43" s="660">
        <f>SUM(G44:G49)</f>
        <v>938.17128999999977</v>
      </c>
      <c r="H43" s="661">
        <f>SUM(H44:H49)</f>
        <v>1603.8946100000001</v>
      </c>
      <c r="I43" s="658">
        <f t="shared" si="29"/>
        <v>3376.9276600000007</v>
      </c>
      <c r="J43" s="659">
        <f t="shared" ref="J43:Q43" si="32">SUM(J44:J49)</f>
        <v>2398.6583200000005</v>
      </c>
      <c r="K43" s="660">
        <f t="shared" si="32"/>
        <v>895.44385</v>
      </c>
      <c r="L43" s="661">
        <f t="shared" si="32"/>
        <v>82.825490000000002</v>
      </c>
      <c r="M43" s="658">
        <f t="shared" si="32"/>
        <v>0.81096000000000001</v>
      </c>
      <c r="N43" s="662">
        <f t="shared" si="4"/>
        <v>0</v>
      </c>
      <c r="O43" s="660">
        <f>SUM(O44:O49)</f>
        <v>0</v>
      </c>
      <c r="P43" s="663">
        <f t="shared" si="32"/>
        <v>0</v>
      </c>
      <c r="Q43" s="658">
        <f t="shared" si="32"/>
        <v>0</v>
      </c>
    </row>
    <row r="44" spans="1:21">
      <c r="A44" s="631"/>
      <c r="B44" s="664" t="s">
        <v>116</v>
      </c>
      <c r="C44" s="665" t="s">
        <v>15</v>
      </c>
      <c r="D44" s="657">
        <f t="shared" si="1"/>
        <v>794.68594000000007</v>
      </c>
      <c r="E44" s="658">
        <f t="shared" si="31"/>
        <v>289.10618999999997</v>
      </c>
      <c r="F44" s="720">
        <v>111.48450999999999</v>
      </c>
      <c r="G44" s="721">
        <v>177.62168</v>
      </c>
      <c r="H44" s="722">
        <v>0</v>
      </c>
      <c r="I44" s="658">
        <f t="shared" si="29"/>
        <v>505.57975000000005</v>
      </c>
      <c r="J44" s="720">
        <v>6.2627199999999998</v>
      </c>
      <c r="K44" s="721">
        <v>499.31703000000005</v>
      </c>
      <c r="L44" s="722">
        <v>0</v>
      </c>
      <c r="M44" s="723">
        <v>0</v>
      </c>
      <c r="N44" s="662">
        <f t="shared" si="4"/>
        <v>0</v>
      </c>
      <c r="O44" s="721">
        <v>0</v>
      </c>
      <c r="P44" s="724">
        <v>0</v>
      </c>
      <c r="Q44" s="725">
        <v>0</v>
      </c>
      <c r="R44" s="114" t="s">
        <v>1388</v>
      </c>
    </row>
    <row r="45" spans="1:21">
      <c r="A45" s="631"/>
      <c r="B45" s="664" t="s">
        <v>118</v>
      </c>
      <c r="C45" s="665" t="s">
        <v>595</v>
      </c>
      <c r="D45" s="657">
        <f t="shared" si="1"/>
        <v>14.414100000000001</v>
      </c>
      <c r="E45" s="658">
        <f t="shared" si="31"/>
        <v>0</v>
      </c>
      <c r="F45" s="720">
        <v>0</v>
      </c>
      <c r="G45" s="721">
        <v>0</v>
      </c>
      <c r="H45" s="722">
        <v>0</v>
      </c>
      <c r="I45" s="658">
        <f t="shared" si="29"/>
        <v>14.414100000000001</v>
      </c>
      <c r="J45" s="720">
        <v>0</v>
      </c>
      <c r="K45" s="721">
        <v>14.414100000000001</v>
      </c>
      <c r="L45" s="722">
        <v>0</v>
      </c>
      <c r="M45" s="723">
        <v>0</v>
      </c>
      <c r="N45" s="662">
        <f t="shared" si="4"/>
        <v>0</v>
      </c>
      <c r="O45" s="721">
        <v>0</v>
      </c>
      <c r="P45" s="724">
        <v>0</v>
      </c>
      <c r="Q45" s="725">
        <v>0</v>
      </c>
      <c r="R45" s="726" t="s">
        <v>1390</v>
      </c>
      <c r="S45" s="726" t="s">
        <v>1436</v>
      </c>
      <c r="T45" s="726" t="s">
        <v>1437</v>
      </c>
      <c r="U45" s="726" t="s">
        <v>1438</v>
      </c>
    </row>
    <row r="46" spans="1:21">
      <c r="A46" s="631"/>
      <c r="B46" s="664" t="s">
        <v>119</v>
      </c>
      <c r="C46" s="665" t="s">
        <v>21</v>
      </c>
      <c r="D46" s="657">
        <f t="shared" si="1"/>
        <v>3884.6663600000002</v>
      </c>
      <c r="E46" s="658">
        <f t="shared" si="31"/>
        <v>1552.8330100000001</v>
      </c>
      <c r="F46" s="720">
        <v>0</v>
      </c>
      <c r="G46" s="721">
        <v>0</v>
      </c>
      <c r="H46" s="722">
        <v>1552.8330100000001</v>
      </c>
      <c r="I46" s="658">
        <f t="shared" si="29"/>
        <v>2331.0223900000001</v>
      </c>
      <c r="J46" s="720">
        <v>2331.0223900000001</v>
      </c>
      <c r="K46" s="721">
        <v>0</v>
      </c>
      <c r="L46" s="722">
        <v>0</v>
      </c>
      <c r="M46" s="723">
        <v>0.81096000000000001</v>
      </c>
      <c r="N46" s="662">
        <f t="shared" si="4"/>
        <v>0</v>
      </c>
      <c r="O46" s="721">
        <v>0</v>
      </c>
      <c r="P46" s="724">
        <v>0</v>
      </c>
      <c r="Q46" s="725">
        <v>0</v>
      </c>
      <c r="R46" s="726" t="s">
        <v>1392</v>
      </c>
    </row>
    <row r="47" spans="1:21">
      <c r="A47" s="631"/>
      <c r="B47" s="664" t="s">
        <v>610</v>
      </c>
      <c r="C47" s="665" t="s">
        <v>23</v>
      </c>
      <c r="D47" s="657">
        <f t="shared" si="1"/>
        <v>0</v>
      </c>
      <c r="E47" s="658">
        <f t="shared" si="31"/>
        <v>0</v>
      </c>
      <c r="F47" s="720">
        <v>0</v>
      </c>
      <c r="G47" s="721">
        <v>0</v>
      </c>
      <c r="H47" s="722">
        <v>0</v>
      </c>
      <c r="I47" s="658">
        <f t="shared" ref="I47:I48" si="33">SUM(J47:L47)</f>
        <v>0</v>
      </c>
      <c r="J47" s="720">
        <v>0</v>
      </c>
      <c r="K47" s="721">
        <v>0</v>
      </c>
      <c r="L47" s="722">
        <v>0</v>
      </c>
      <c r="M47" s="723">
        <v>0</v>
      </c>
      <c r="N47" s="662">
        <f t="shared" si="4"/>
        <v>0</v>
      </c>
      <c r="O47" s="721">
        <v>0</v>
      </c>
      <c r="P47" s="724">
        <v>0</v>
      </c>
      <c r="Q47" s="725">
        <v>0</v>
      </c>
      <c r="R47" s="726" t="s">
        <v>1394</v>
      </c>
    </row>
    <row r="48" spans="1:21">
      <c r="A48" s="631"/>
      <c r="B48" s="664" t="s">
        <v>611</v>
      </c>
      <c r="C48" s="665" t="s">
        <v>25</v>
      </c>
      <c r="D48" s="657">
        <f t="shared" si="1"/>
        <v>0</v>
      </c>
      <c r="E48" s="658">
        <f t="shared" si="31"/>
        <v>0</v>
      </c>
      <c r="F48" s="720">
        <v>0</v>
      </c>
      <c r="G48" s="721">
        <v>0</v>
      </c>
      <c r="H48" s="722">
        <v>0</v>
      </c>
      <c r="I48" s="658">
        <f t="shared" si="33"/>
        <v>0</v>
      </c>
      <c r="J48" s="720">
        <v>0</v>
      </c>
      <c r="K48" s="721">
        <v>0</v>
      </c>
      <c r="L48" s="722">
        <v>0</v>
      </c>
      <c r="M48" s="723">
        <v>0</v>
      </c>
      <c r="N48" s="662">
        <f t="shared" si="4"/>
        <v>0</v>
      </c>
      <c r="O48" s="721">
        <v>0</v>
      </c>
      <c r="P48" s="724">
        <v>0</v>
      </c>
      <c r="Q48" s="725">
        <v>0</v>
      </c>
      <c r="R48" s="726" t="s">
        <v>1396</v>
      </c>
    </row>
    <row r="49" spans="1:18" ht="38.25">
      <c r="A49" s="631"/>
      <c r="B49" s="664" t="s">
        <v>612</v>
      </c>
      <c r="C49" s="665" t="s">
        <v>599</v>
      </c>
      <c r="D49" s="657">
        <f t="shared" si="1"/>
        <v>1539.3040899999996</v>
      </c>
      <c r="E49" s="658">
        <f t="shared" si="31"/>
        <v>1013.3926699999997</v>
      </c>
      <c r="F49" s="720">
        <v>201.78145999999995</v>
      </c>
      <c r="G49" s="721">
        <v>760.5496099999998</v>
      </c>
      <c r="H49" s="722">
        <v>51.061599999999999</v>
      </c>
      <c r="I49" s="658">
        <f t="shared" si="29"/>
        <v>525.91141999999991</v>
      </c>
      <c r="J49" s="720">
        <v>61.37321</v>
      </c>
      <c r="K49" s="721">
        <v>381.71271999999999</v>
      </c>
      <c r="L49" s="722">
        <v>82.825490000000002</v>
      </c>
      <c r="M49" s="723">
        <v>0</v>
      </c>
      <c r="N49" s="662">
        <f t="shared" si="4"/>
        <v>0</v>
      </c>
      <c r="O49" s="721">
        <v>0</v>
      </c>
      <c r="P49" s="724">
        <v>0</v>
      </c>
      <c r="Q49" s="725">
        <v>0</v>
      </c>
      <c r="R49" s="726" t="s">
        <v>1398</v>
      </c>
    </row>
    <row r="50" spans="1:18">
      <c r="A50" s="631"/>
      <c r="B50" s="655" t="s">
        <v>289</v>
      </c>
      <c r="C50" s="678" t="s">
        <v>29</v>
      </c>
      <c r="D50" s="657">
        <f t="shared" si="1"/>
        <v>135.77926000000002</v>
      </c>
      <c r="E50" s="658">
        <f t="shared" si="31"/>
        <v>36.274839999999998</v>
      </c>
      <c r="F50" s="659">
        <f>SUM(F51:F52)</f>
        <v>3.2555000000000001</v>
      </c>
      <c r="G50" s="660">
        <f>SUM(G51:G52)</f>
        <v>0</v>
      </c>
      <c r="H50" s="661">
        <f>SUM(H51:H52)</f>
        <v>33.01934</v>
      </c>
      <c r="I50" s="658">
        <f t="shared" si="29"/>
        <v>99.50442000000001</v>
      </c>
      <c r="J50" s="659">
        <f t="shared" ref="J50:Q50" si="34">SUM(J51:J52)</f>
        <v>51.380600000000001</v>
      </c>
      <c r="K50" s="660">
        <f t="shared" si="34"/>
        <v>48.123820000000002</v>
      </c>
      <c r="L50" s="661">
        <f t="shared" si="34"/>
        <v>0</v>
      </c>
      <c r="M50" s="658">
        <f t="shared" si="34"/>
        <v>0</v>
      </c>
      <c r="N50" s="662">
        <f t="shared" si="4"/>
        <v>0</v>
      </c>
      <c r="O50" s="660">
        <f>SUM(O51:O52)</f>
        <v>0</v>
      </c>
      <c r="P50" s="663">
        <f t="shared" si="34"/>
        <v>0</v>
      </c>
      <c r="Q50" s="658">
        <f t="shared" si="34"/>
        <v>0</v>
      </c>
    </row>
    <row r="51" spans="1:18" ht="51.75">
      <c r="A51" s="631"/>
      <c r="B51" s="664" t="s">
        <v>291</v>
      </c>
      <c r="C51" s="679" t="s">
        <v>31</v>
      </c>
      <c r="D51" s="657">
        <f t="shared" si="1"/>
        <v>127.51721999999999</v>
      </c>
      <c r="E51" s="658">
        <f t="shared" si="31"/>
        <v>36.274839999999998</v>
      </c>
      <c r="F51" s="720">
        <v>3.2555000000000001</v>
      </c>
      <c r="G51" s="721">
        <v>0</v>
      </c>
      <c r="H51" s="722">
        <v>33.01934</v>
      </c>
      <c r="I51" s="658">
        <f t="shared" si="29"/>
        <v>91.242379999999997</v>
      </c>
      <c r="J51" s="720">
        <v>48.974580000000003</v>
      </c>
      <c r="K51" s="721">
        <v>42.267800000000001</v>
      </c>
      <c r="L51" s="722">
        <v>0</v>
      </c>
      <c r="M51" s="723">
        <v>0</v>
      </c>
      <c r="N51" s="662">
        <f t="shared" si="4"/>
        <v>0</v>
      </c>
      <c r="O51" s="721">
        <v>0</v>
      </c>
      <c r="P51" s="724">
        <v>0</v>
      </c>
      <c r="Q51" s="725">
        <v>0</v>
      </c>
      <c r="R51" s="726" t="s">
        <v>1400</v>
      </c>
    </row>
    <row r="52" spans="1:18">
      <c r="A52" s="631"/>
      <c r="B52" s="664" t="s">
        <v>292</v>
      </c>
      <c r="C52" s="679" t="s">
        <v>33</v>
      </c>
      <c r="D52" s="657">
        <f t="shared" si="1"/>
        <v>8.2620399999999989</v>
      </c>
      <c r="E52" s="658">
        <f t="shared" si="31"/>
        <v>0</v>
      </c>
      <c r="F52" s="720">
        <v>0</v>
      </c>
      <c r="G52" s="721">
        <v>0</v>
      </c>
      <c r="H52" s="722">
        <v>0</v>
      </c>
      <c r="I52" s="658">
        <f t="shared" si="29"/>
        <v>8.2620399999999989</v>
      </c>
      <c r="J52" s="720">
        <v>2.4060199999999998</v>
      </c>
      <c r="K52" s="721">
        <v>5.85602</v>
      </c>
      <c r="L52" s="722">
        <v>0</v>
      </c>
      <c r="M52" s="723">
        <v>0</v>
      </c>
      <c r="N52" s="662">
        <f t="shared" si="4"/>
        <v>0</v>
      </c>
      <c r="O52" s="721">
        <v>0</v>
      </c>
      <c r="P52" s="724">
        <v>0</v>
      </c>
      <c r="Q52" s="725">
        <v>0</v>
      </c>
      <c r="R52" s="726" t="s">
        <v>1402</v>
      </c>
    </row>
    <row r="53" spans="1:18">
      <c r="A53" s="631"/>
      <c r="B53" s="655" t="s">
        <v>294</v>
      </c>
      <c r="C53" s="678" t="s">
        <v>35</v>
      </c>
      <c r="D53" s="657">
        <f t="shared" si="1"/>
        <v>103.38695</v>
      </c>
      <c r="E53" s="658">
        <f t="shared" si="31"/>
        <v>9.4649999999999999</v>
      </c>
      <c r="F53" s="659">
        <f>SUM(F54:F58)</f>
        <v>0</v>
      </c>
      <c r="G53" s="660">
        <f>SUM(G54:G58)</f>
        <v>0</v>
      </c>
      <c r="H53" s="661">
        <f>SUM(H54:H58)</f>
        <v>9.4649999999999999</v>
      </c>
      <c r="I53" s="658">
        <f t="shared" si="29"/>
        <v>0.59504000000000001</v>
      </c>
      <c r="J53" s="659">
        <f t="shared" ref="J53:Q53" si="35">SUM(J54:J58)</f>
        <v>0</v>
      </c>
      <c r="K53" s="660">
        <f t="shared" si="35"/>
        <v>0.59504000000000001</v>
      </c>
      <c r="L53" s="661">
        <f t="shared" si="35"/>
        <v>0</v>
      </c>
      <c r="M53" s="658">
        <f t="shared" si="35"/>
        <v>0</v>
      </c>
      <c r="N53" s="662">
        <f t="shared" si="4"/>
        <v>93.326909999999998</v>
      </c>
      <c r="O53" s="660">
        <f>SUM(O54:O58)</f>
        <v>93.326909999999998</v>
      </c>
      <c r="P53" s="663">
        <f t="shared" si="35"/>
        <v>0</v>
      </c>
      <c r="Q53" s="658">
        <f t="shared" si="35"/>
        <v>0</v>
      </c>
    </row>
    <row r="54" spans="1:18">
      <c r="A54" s="631"/>
      <c r="B54" s="664" t="s">
        <v>295</v>
      </c>
      <c r="C54" s="679" t="s">
        <v>37</v>
      </c>
      <c r="D54" s="657">
        <f t="shared" si="1"/>
        <v>93.326909999999998</v>
      </c>
      <c r="E54" s="680">
        <f t="shared" si="31"/>
        <v>0</v>
      </c>
      <c r="F54" s="727">
        <v>0</v>
      </c>
      <c r="G54" s="728">
        <v>0</v>
      </c>
      <c r="H54" s="729">
        <v>0</v>
      </c>
      <c r="I54" s="680">
        <f t="shared" si="29"/>
        <v>0</v>
      </c>
      <c r="J54" s="727">
        <v>0</v>
      </c>
      <c r="K54" s="728">
        <v>0</v>
      </c>
      <c r="L54" s="729">
        <v>0</v>
      </c>
      <c r="M54" s="730">
        <v>0</v>
      </c>
      <c r="N54" s="687">
        <f t="shared" si="4"/>
        <v>93.326909999999998</v>
      </c>
      <c r="O54" s="728">
        <v>93.326909999999998</v>
      </c>
      <c r="P54" s="731">
        <v>0</v>
      </c>
      <c r="Q54" s="725">
        <v>0</v>
      </c>
      <c r="R54" s="726" t="s">
        <v>1404</v>
      </c>
    </row>
    <row r="55" spans="1:18">
      <c r="A55" s="631"/>
      <c r="B55" s="664" t="s">
        <v>297</v>
      </c>
      <c r="C55" s="689" t="s">
        <v>40</v>
      </c>
      <c r="D55" s="657">
        <f t="shared" si="1"/>
        <v>0</v>
      </c>
      <c r="E55" s="680">
        <f t="shared" si="31"/>
        <v>0</v>
      </c>
      <c r="F55" s="727">
        <v>0</v>
      </c>
      <c r="G55" s="728">
        <v>0</v>
      </c>
      <c r="H55" s="729">
        <v>0</v>
      </c>
      <c r="I55" s="680">
        <f t="shared" ref="I55:I57" si="36">SUM(J55:L55)</f>
        <v>0</v>
      </c>
      <c r="J55" s="727">
        <v>0</v>
      </c>
      <c r="K55" s="728">
        <v>0</v>
      </c>
      <c r="L55" s="729">
        <v>0</v>
      </c>
      <c r="M55" s="730">
        <v>0</v>
      </c>
      <c r="N55" s="687">
        <f t="shared" si="4"/>
        <v>0</v>
      </c>
      <c r="O55" s="728">
        <v>0</v>
      </c>
      <c r="P55" s="731">
        <v>0</v>
      </c>
      <c r="Q55" s="725">
        <v>0</v>
      </c>
      <c r="R55" s="726" t="s">
        <v>1406</v>
      </c>
    </row>
    <row r="56" spans="1:18">
      <c r="A56" s="631"/>
      <c r="B56" s="664" t="s">
        <v>613</v>
      </c>
      <c r="C56" s="689" t="s">
        <v>43</v>
      </c>
      <c r="D56" s="657">
        <f t="shared" si="1"/>
        <v>0</v>
      </c>
      <c r="E56" s="680">
        <f t="shared" si="31"/>
        <v>0</v>
      </c>
      <c r="F56" s="727">
        <v>0</v>
      </c>
      <c r="G56" s="728">
        <v>0</v>
      </c>
      <c r="H56" s="729">
        <v>0</v>
      </c>
      <c r="I56" s="680">
        <f t="shared" si="36"/>
        <v>0</v>
      </c>
      <c r="J56" s="727">
        <v>0</v>
      </c>
      <c r="K56" s="728">
        <v>0</v>
      </c>
      <c r="L56" s="729">
        <v>0</v>
      </c>
      <c r="M56" s="730">
        <v>0</v>
      </c>
      <c r="N56" s="687">
        <f t="shared" si="4"/>
        <v>0</v>
      </c>
      <c r="O56" s="728">
        <v>0</v>
      </c>
      <c r="P56" s="731">
        <v>0</v>
      </c>
      <c r="Q56" s="725">
        <v>0</v>
      </c>
      <c r="R56" s="726" t="s">
        <v>1408</v>
      </c>
    </row>
    <row r="57" spans="1:18" ht="26.25">
      <c r="A57" s="631"/>
      <c r="B57" s="664" t="s">
        <v>614</v>
      </c>
      <c r="C57" s="689" t="s">
        <v>45</v>
      </c>
      <c r="D57" s="657">
        <f t="shared" si="1"/>
        <v>0</v>
      </c>
      <c r="E57" s="680">
        <f t="shared" si="31"/>
        <v>0</v>
      </c>
      <c r="F57" s="727">
        <v>0</v>
      </c>
      <c r="G57" s="728">
        <v>0</v>
      </c>
      <c r="H57" s="729">
        <v>0</v>
      </c>
      <c r="I57" s="680">
        <f t="shared" si="36"/>
        <v>0</v>
      </c>
      <c r="J57" s="727">
        <v>0</v>
      </c>
      <c r="K57" s="728">
        <v>0</v>
      </c>
      <c r="L57" s="729">
        <v>0</v>
      </c>
      <c r="M57" s="730">
        <v>0</v>
      </c>
      <c r="N57" s="687">
        <f t="shared" si="4"/>
        <v>0</v>
      </c>
      <c r="O57" s="728">
        <v>0</v>
      </c>
      <c r="P57" s="731">
        <v>0</v>
      </c>
      <c r="Q57" s="725">
        <v>0</v>
      </c>
      <c r="R57" s="726" t="s">
        <v>1410</v>
      </c>
    </row>
    <row r="58" spans="1:18" ht="26.25">
      <c r="A58" s="631"/>
      <c r="B58" s="664" t="s">
        <v>615</v>
      </c>
      <c r="C58" s="689" t="s">
        <v>605</v>
      </c>
      <c r="D58" s="657">
        <f t="shared" si="1"/>
        <v>10.060040000000001</v>
      </c>
      <c r="E58" s="680">
        <f t="shared" si="31"/>
        <v>9.4649999999999999</v>
      </c>
      <c r="F58" s="727">
        <v>0</v>
      </c>
      <c r="G58" s="728">
        <v>0</v>
      </c>
      <c r="H58" s="729">
        <v>9.4649999999999999</v>
      </c>
      <c r="I58" s="680">
        <f t="shared" si="29"/>
        <v>0.59504000000000001</v>
      </c>
      <c r="J58" s="727">
        <v>0</v>
      </c>
      <c r="K58" s="728">
        <v>0.59504000000000001</v>
      </c>
      <c r="L58" s="729">
        <v>0</v>
      </c>
      <c r="M58" s="730">
        <v>0</v>
      </c>
      <c r="N58" s="687">
        <f t="shared" si="4"/>
        <v>0</v>
      </c>
      <c r="O58" s="728">
        <v>0</v>
      </c>
      <c r="P58" s="731">
        <v>0</v>
      </c>
      <c r="Q58" s="725">
        <v>0</v>
      </c>
      <c r="R58" s="726" t="s">
        <v>1412</v>
      </c>
    </row>
    <row r="59" spans="1:18">
      <c r="A59" s="631"/>
      <c r="B59" s="655" t="s">
        <v>299</v>
      </c>
      <c r="C59" s="691" t="s">
        <v>51</v>
      </c>
      <c r="D59" s="692">
        <f t="shared" si="1"/>
        <v>94.994</v>
      </c>
      <c r="E59" s="693">
        <f t="shared" si="31"/>
        <v>0</v>
      </c>
      <c r="F59" s="694">
        <f>SUM(F60:F61)</f>
        <v>0</v>
      </c>
      <c r="G59" s="695">
        <f>SUM(G60:G61)</f>
        <v>0</v>
      </c>
      <c r="H59" s="696">
        <f>SUM(H60:H61)</f>
        <v>0</v>
      </c>
      <c r="I59" s="693">
        <f t="shared" si="29"/>
        <v>94.994</v>
      </c>
      <c r="J59" s="694">
        <f t="shared" ref="J59:Q59" si="37">SUM(J60:J61)</f>
        <v>94.994</v>
      </c>
      <c r="K59" s="695">
        <f t="shared" si="37"/>
        <v>0</v>
      </c>
      <c r="L59" s="696">
        <f t="shared" si="37"/>
        <v>0</v>
      </c>
      <c r="M59" s="693">
        <f t="shared" si="37"/>
        <v>0</v>
      </c>
      <c r="N59" s="697">
        <f t="shared" si="4"/>
        <v>0</v>
      </c>
      <c r="O59" s="695">
        <f>SUM(O60:O61)</f>
        <v>0</v>
      </c>
      <c r="P59" s="732">
        <f t="shared" si="37"/>
        <v>0</v>
      </c>
      <c r="Q59" s="693">
        <f t="shared" si="37"/>
        <v>0</v>
      </c>
    </row>
    <row r="60" spans="1:18">
      <c r="A60" s="631"/>
      <c r="B60" s="698" t="s">
        <v>301</v>
      </c>
      <c r="C60" s="699" t="s">
        <v>53</v>
      </c>
      <c r="D60" s="700">
        <f t="shared" si="1"/>
        <v>0</v>
      </c>
      <c r="E60" s="701">
        <f t="shared" si="31"/>
        <v>0</v>
      </c>
      <c r="F60" s="733">
        <v>0</v>
      </c>
      <c r="G60" s="734">
        <v>0</v>
      </c>
      <c r="H60" s="735">
        <v>0</v>
      </c>
      <c r="I60" s="701">
        <f t="shared" si="29"/>
        <v>0</v>
      </c>
      <c r="J60" s="733">
        <v>0</v>
      </c>
      <c r="K60" s="734">
        <v>0</v>
      </c>
      <c r="L60" s="735">
        <v>0</v>
      </c>
      <c r="M60" s="736">
        <v>0</v>
      </c>
      <c r="N60" s="704">
        <f t="shared" si="4"/>
        <v>0</v>
      </c>
      <c r="O60" s="734">
        <v>0</v>
      </c>
      <c r="P60" s="737">
        <v>0</v>
      </c>
      <c r="Q60" s="725">
        <v>0</v>
      </c>
      <c r="R60" s="114" t="s">
        <v>1414</v>
      </c>
    </row>
    <row r="61" spans="1:18" ht="26.25">
      <c r="A61" s="631"/>
      <c r="B61" s="698" t="s">
        <v>303</v>
      </c>
      <c r="C61" s="706" t="s">
        <v>55</v>
      </c>
      <c r="D61" s="692">
        <f t="shared" si="1"/>
        <v>94.994</v>
      </c>
      <c r="E61" s="693">
        <f t="shared" si="31"/>
        <v>0</v>
      </c>
      <c r="F61" s="738">
        <v>0</v>
      </c>
      <c r="G61" s="739">
        <v>0</v>
      </c>
      <c r="H61" s="740">
        <v>0</v>
      </c>
      <c r="I61" s="693">
        <f t="shared" si="29"/>
        <v>94.994</v>
      </c>
      <c r="J61" s="738">
        <v>94.994</v>
      </c>
      <c r="K61" s="739">
        <v>0</v>
      </c>
      <c r="L61" s="740">
        <v>0</v>
      </c>
      <c r="M61" s="741">
        <v>0</v>
      </c>
      <c r="N61" s="697">
        <f t="shared" si="4"/>
        <v>0</v>
      </c>
      <c r="O61" s="739">
        <v>0</v>
      </c>
      <c r="P61" s="742">
        <v>0</v>
      </c>
      <c r="Q61" s="725">
        <v>0</v>
      </c>
      <c r="R61" s="114" t="s">
        <v>1416</v>
      </c>
    </row>
    <row r="62" spans="1:18">
      <c r="A62" s="631"/>
      <c r="B62" s="707" t="s">
        <v>305</v>
      </c>
      <c r="C62" s="708" t="s">
        <v>606</v>
      </c>
      <c r="D62" s="692">
        <f t="shared" si="1"/>
        <v>8.2512399999999992</v>
      </c>
      <c r="E62" s="693">
        <f t="shared" si="31"/>
        <v>0</v>
      </c>
      <c r="F62" s="694">
        <f>SUM(F63:F65)</f>
        <v>0</v>
      </c>
      <c r="G62" s="695">
        <f>SUM(G63:G65)</f>
        <v>0</v>
      </c>
      <c r="H62" s="696">
        <f>SUM(H63:H65)</f>
        <v>0</v>
      </c>
      <c r="I62" s="693">
        <f t="shared" si="29"/>
        <v>8.2512399999999992</v>
      </c>
      <c r="J62" s="694">
        <f t="shared" ref="J62:Q62" si="38">SUM(J63:J65)</f>
        <v>0</v>
      </c>
      <c r="K62" s="695">
        <f t="shared" si="38"/>
        <v>8.2512399999999992</v>
      </c>
      <c r="L62" s="696">
        <f t="shared" si="38"/>
        <v>0</v>
      </c>
      <c r="M62" s="693">
        <f t="shared" si="38"/>
        <v>0</v>
      </c>
      <c r="N62" s="697">
        <f t="shared" si="4"/>
        <v>0</v>
      </c>
      <c r="O62" s="695">
        <f>SUM(O63:O65)</f>
        <v>0</v>
      </c>
      <c r="P62" s="732">
        <f t="shared" si="38"/>
        <v>0</v>
      </c>
      <c r="Q62" s="693">
        <f t="shared" si="38"/>
        <v>0</v>
      </c>
    </row>
    <row r="63" spans="1:18">
      <c r="A63" s="631"/>
      <c r="B63" s="709" t="s">
        <v>307</v>
      </c>
      <c r="C63" s="710" t="s">
        <v>1434</v>
      </c>
      <c r="D63" s="692">
        <f t="shared" si="1"/>
        <v>7.2404999999999999</v>
      </c>
      <c r="E63" s="693">
        <f>SUM(F63:H63)</f>
        <v>0</v>
      </c>
      <c r="F63" s="738">
        <v>0</v>
      </c>
      <c r="G63" s="739">
        <v>0</v>
      </c>
      <c r="H63" s="740">
        <v>0</v>
      </c>
      <c r="I63" s="693">
        <f t="shared" si="29"/>
        <v>7.2404999999999999</v>
      </c>
      <c r="J63" s="738">
        <v>0</v>
      </c>
      <c r="K63" s="739">
        <v>7.2404999999999999</v>
      </c>
      <c r="L63" s="740">
        <v>0</v>
      </c>
      <c r="M63" s="741">
        <v>0</v>
      </c>
      <c r="N63" s="697">
        <f t="shared" si="4"/>
        <v>0</v>
      </c>
      <c r="O63" s="739">
        <v>0</v>
      </c>
      <c r="P63" s="742">
        <v>0</v>
      </c>
      <c r="Q63" s="725">
        <v>0</v>
      </c>
      <c r="R63" s="114" t="s">
        <v>1418</v>
      </c>
    </row>
    <row r="64" spans="1:18">
      <c r="A64" s="631"/>
      <c r="B64" s="709" t="s">
        <v>616</v>
      </c>
      <c r="C64" s="710" t="s">
        <v>47</v>
      </c>
      <c r="D64" s="692">
        <f t="shared" si="1"/>
        <v>1.01074</v>
      </c>
      <c r="E64" s="693">
        <f t="shared" si="31"/>
        <v>0</v>
      </c>
      <c r="F64" s="738">
        <v>0</v>
      </c>
      <c r="G64" s="739">
        <v>0</v>
      </c>
      <c r="H64" s="740">
        <v>0</v>
      </c>
      <c r="I64" s="693">
        <f t="shared" si="29"/>
        <v>1.01074</v>
      </c>
      <c r="J64" s="738">
        <v>0</v>
      </c>
      <c r="K64" s="739">
        <v>1.01074</v>
      </c>
      <c r="L64" s="740">
        <v>0</v>
      </c>
      <c r="M64" s="741">
        <v>0</v>
      </c>
      <c r="N64" s="697">
        <f t="shared" si="4"/>
        <v>0</v>
      </c>
      <c r="O64" s="739">
        <v>0</v>
      </c>
      <c r="P64" s="742">
        <v>0</v>
      </c>
      <c r="Q64" s="725">
        <v>0</v>
      </c>
      <c r="R64" s="114" t="s">
        <v>1420</v>
      </c>
    </row>
    <row r="65" spans="1:21" ht="15.75" thickBot="1">
      <c r="A65" s="631"/>
      <c r="B65" s="711" t="s">
        <v>617</v>
      </c>
      <c r="C65" s="712" t="s">
        <v>1435</v>
      </c>
      <c r="D65" s="713">
        <f t="shared" si="1"/>
        <v>0</v>
      </c>
      <c r="E65" s="714">
        <f t="shared" si="31"/>
        <v>0</v>
      </c>
      <c r="F65" s="743">
        <v>0</v>
      </c>
      <c r="G65" s="744">
        <v>0</v>
      </c>
      <c r="H65" s="745">
        <v>0</v>
      </c>
      <c r="I65" s="714">
        <f t="shared" si="29"/>
        <v>0</v>
      </c>
      <c r="J65" s="743">
        <v>0</v>
      </c>
      <c r="K65" s="744">
        <v>0</v>
      </c>
      <c r="L65" s="745">
        <v>0</v>
      </c>
      <c r="M65" s="746">
        <v>0</v>
      </c>
      <c r="N65" s="718">
        <f t="shared" si="4"/>
        <v>0</v>
      </c>
      <c r="O65" s="744">
        <v>0</v>
      </c>
      <c r="P65" s="747">
        <v>0</v>
      </c>
      <c r="Q65" s="748">
        <v>0</v>
      </c>
      <c r="R65" s="114" t="s">
        <v>1422</v>
      </c>
    </row>
    <row r="66" spans="1:21" ht="16.5" thickTop="1" thickBot="1">
      <c r="A66" s="631" t="s">
        <v>618</v>
      </c>
      <c r="B66" s="647" t="s">
        <v>123</v>
      </c>
      <c r="C66" s="647" t="s">
        <v>619</v>
      </c>
      <c r="D66" s="648">
        <f t="shared" ref="D66:Q66" si="39">D67+D71+D78+D81+D87+D90</f>
        <v>201.86368090909093</v>
      </c>
      <c r="E66" s="649">
        <f t="shared" si="39"/>
        <v>58.150903398698219</v>
      </c>
      <c r="F66" s="650">
        <f t="shared" si="39"/>
        <v>3.1686278593185633</v>
      </c>
      <c r="G66" s="651">
        <f t="shared" si="39"/>
        <v>7.1079633832271387</v>
      </c>
      <c r="H66" s="652">
        <f t="shared" si="39"/>
        <v>47.874312156152513</v>
      </c>
      <c r="I66" s="649">
        <f t="shared" si="39"/>
        <v>137.98634463342802</v>
      </c>
      <c r="J66" s="650">
        <f t="shared" si="39"/>
        <v>85.466135514446194</v>
      </c>
      <c r="K66" s="651">
        <f t="shared" si="39"/>
        <v>46.977378268453201</v>
      </c>
      <c r="L66" s="652">
        <f t="shared" si="39"/>
        <v>5.5428308505286221</v>
      </c>
      <c r="M66" s="649">
        <f t="shared" si="39"/>
        <v>4.7503362942734553</v>
      </c>
      <c r="N66" s="653">
        <f t="shared" si="4"/>
        <v>0.44031994303721922</v>
      </c>
      <c r="O66" s="651">
        <f>O67+O71+O78+O81+O87+O90</f>
        <v>0.44031994303721922</v>
      </c>
      <c r="P66" s="654">
        <f t="shared" si="39"/>
        <v>0</v>
      </c>
      <c r="Q66" s="649">
        <f t="shared" si="39"/>
        <v>0.53577663965402833</v>
      </c>
    </row>
    <row r="67" spans="1:21" ht="15.75" thickTop="1">
      <c r="A67" s="631"/>
      <c r="B67" s="655" t="s">
        <v>125</v>
      </c>
      <c r="C67" s="656" t="s">
        <v>6</v>
      </c>
      <c r="D67" s="657">
        <f>SUM(D68:D70)</f>
        <v>0</v>
      </c>
      <c r="E67" s="658">
        <f>SUM(F67:H67)</f>
        <v>0</v>
      </c>
      <c r="F67" s="659">
        <f>SUM(F68:F70)</f>
        <v>0</v>
      </c>
      <c r="G67" s="660">
        <f>SUM(G68:G70)</f>
        <v>0</v>
      </c>
      <c r="H67" s="661">
        <f>SUM(H68:H70)</f>
        <v>0</v>
      </c>
      <c r="I67" s="658">
        <f t="shared" ref="I67:I93" si="40">SUM(J67:L67)</f>
        <v>0</v>
      </c>
      <c r="J67" s="659">
        <f t="shared" ref="J67:Q67" si="41">SUM(J68:J70)</f>
        <v>0</v>
      </c>
      <c r="K67" s="660">
        <f t="shared" si="41"/>
        <v>0</v>
      </c>
      <c r="L67" s="661">
        <f t="shared" si="41"/>
        <v>0</v>
      </c>
      <c r="M67" s="658">
        <f t="shared" si="41"/>
        <v>0</v>
      </c>
      <c r="N67" s="662">
        <f t="shared" si="4"/>
        <v>0</v>
      </c>
      <c r="O67" s="660">
        <f>SUM(O68:O70)</f>
        <v>0</v>
      </c>
      <c r="P67" s="663">
        <f t="shared" si="41"/>
        <v>0</v>
      </c>
      <c r="Q67" s="658">
        <f t="shared" si="41"/>
        <v>0</v>
      </c>
    </row>
    <row r="68" spans="1:21">
      <c r="A68" s="631"/>
      <c r="B68" s="664" t="s">
        <v>401</v>
      </c>
      <c r="C68" s="665" t="s">
        <v>8</v>
      </c>
      <c r="D68" s="749">
        <v>0</v>
      </c>
      <c r="E68" s="672">
        <f>SUM(F68:H68)</f>
        <v>0</v>
      </c>
      <c r="F68" s="666">
        <f t="shared" ref="F68:H70" si="42">IFERROR($D68*F95/100, 0)</f>
        <v>0</v>
      </c>
      <c r="G68" s="667">
        <f t="shared" si="42"/>
        <v>0</v>
      </c>
      <c r="H68" s="750">
        <f t="shared" si="42"/>
        <v>0</v>
      </c>
      <c r="I68" s="672">
        <f t="shared" si="40"/>
        <v>0</v>
      </c>
      <c r="J68" s="666">
        <f t="shared" ref="J68:M70" si="43">IFERROR($D68*J95/100, 0)</f>
        <v>0</v>
      </c>
      <c r="K68" s="667">
        <f t="shared" si="43"/>
        <v>0</v>
      </c>
      <c r="L68" s="750">
        <f t="shared" si="43"/>
        <v>0</v>
      </c>
      <c r="M68" s="672">
        <f t="shared" si="43"/>
        <v>0</v>
      </c>
      <c r="N68" s="751">
        <f t="shared" si="4"/>
        <v>0</v>
      </c>
      <c r="O68" s="667">
        <f t="shared" ref="O68:Q70" si="44">IFERROR($D68*O95/100, 0)</f>
        <v>0</v>
      </c>
      <c r="P68" s="752">
        <f t="shared" si="44"/>
        <v>0</v>
      </c>
      <c r="Q68" s="672">
        <f t="shared" si="44"/>
        <v>0</v>
      </c>
      <c r="R68" s="114" t="s">
        <v>1382</v>
      </c>
    </row>
    <row r="69" spans="1:21">
      <c r="A69" s="631"/>
      <c r="B69" s="664" t="s">
        <v>402</v>
      </c>
      <c r="C69" s="665" t="s">
        <v>9</v>
      </c>
      <c r="D69" s="749">
        <v>0</v>
      </c>
      <c r="E69" s="672">
        <f t="shared" si="5"/>
        <v>0</v>
      </c>
      <c r="F69" s="666">
        <f t="shared" si="42"/>
        <v>0</v>
      </c>
      <c r="G69" s="667">
        <f t="shared" si="42"/>
        <v>0</v>
      </c>
      <c r="H69" s="750">
        <f t="shared" si="42"/>
        <v>0</v>
      </c>
      <c r="I69" s="672">
        <f t="shared" si="40"/>
        <v>0</v>
      </c>
      <c r="J69" s="666">
        <f t="shared" si="43"/>
        <v>0</v>
      </c>
      <c r="K69" s="667">
        <f t="shared" si="43"/>
        <v>0</v>
      </c>
      <c r="L69" s="750">
        <f t="shared" si="43"/>
        <v>0</v>
      </c>
      <c r="M69" s="672">
        <f t="shared" si="43"/>
        <v>0</v>
      </c>
      <c r="N69" s="751">
        <f t="shared" si="4"/>
        <v>0</v>
      </c>
      <c r="O69" s="667">
        <f t="shared" si="44"/>
        <v>0</v>
      </c>
      <c r="P69" s="752">
        <f t="shared" si="44"/>
        <v>0</v>
      </c>
      <c r="Q69" s="672">
        <f t="shared" si="44"/>
        <v>0</v>
      </c>
      <c r="R69" s="114" t="s">
        <v>1384</v>
      </c>
    </row>
    <row r="70" spans="1:21">
      <c r="A70" s="631"/>
      <c r="B70" s="664" t="s">
        <v>620</v>
      </c>
      <c r="C70" s="665" t="s">
        <v>11</v>
      </c>
      <c r="D70" s="749">
        <v>0</v>
      </c>
      <c r="E70" s="672">
        <f t="shared" si="5"/>
        <v>0</v>
      </c>
      <c r="F70" s="666">
        <f t="shared" si="42"/>
        <v>0</v>
      </c>
      <c r="G70" s="667">
        <f t="shared" si="42"/>
        <v>0</v>
      </c>
      <c r="H70" s="750">
        <f t="shared" si="42"/>
        <v>0</v>
      </c>
      <c r="I70" s="672">
        <f t="shared" si="40"/>
        <v>0</v>
      </c>
      <c r="J70" s="666">
        <f t="shared" si="43"/>
        <v>0</v>
      </c>
      <c r="K70" s="667">
        <f t="shared" si="43"/>
        <v>0</v>
      </c>
      <c r="L70" s="750">
        <f t="shared" si="43"/>
        <v>0</v>
      </c>
      <c r="M70" s="672">
        <f t="shared" si="43"/>
        <v>0</v>
      </c>
      <c r="N70" s="751">
        <f t="shared" si="4"/>
        <v>0</v>
      </c>
      <c r="O70" s="667">
        <f t="shared" si="44"/>
        <v>0</v>
      </c>
      <c r="P70" s="752">
        <f t="shared" si="44"/>
        <v>0</v>
      </c>
      <c r="Q70" s="672">
        <f t="shared" si="44"/>
        <v>0</v>
      </c>
      <c r="R70" s="114" t="s">
        <v>1386</v>
      </c>
    </row>
    <row r="71" spans="1:21">
      <c r="A71" s="631"/>
      <c r="B71" s="655" t="s">
        <v>127</v>
      </c>
      <c r="C71" s="673" t="s">
        <v>13</v>
      </c>
      <c r="D71" s="657">
        <f>SUM(D72:D77)</f>
        <v>138.59648000000001</v>
      </c>
      <c r="E71" s="658">
        <f t="shared" si="5"/>
        <v>39.925510540497882</v>
      </c>
      <c r="F71" s="659">
        <f>SUM(F72:F77)</f>
        <v>2.1755308619843485</v>
      </c>
      <c r="G71" s="660">
        <f>SUM(G72:G77)</f>
        <v>4.8802176817920442</v>
      </c>
      <c r="H71" s="661">
        <f>SUM(H72:H77)</f>
        <v>32.869761996721486</v>
      </c>
      <c r="I71" s="658">
        <f t="shared" si="40"/>
        <v>94.7392892477408</v>
      </c>
      <c r="J71" s="659">
        <f t="shared" ref="J71:Q71" si="45">SUM(J72:J77)</f>
        <v>58.679726279437823</v>
      </c>
      <c r="K71" s="660">
        <f t="shared" si="45"/>
        <v>32.253941067131763</v>
      </c>
      <c r="L71" s="661">
        <f t="shared" si="45"/>
        <v>3.8056219011712109</v>
      </c>
      <c r="M71" s="658">
        <f t="shared" si="45"/>
        <v>3.2615074006257005</v>
      </c>
      <c r="N71" s="662">
        <f t="shared" si="4"/>
        <v>0.30231686009056008</v>
      </c>
      <c r="O71" s="660">
        <f>SUM(O72:O77)</f>
        <v>0.30231686009056008</v>
      </c>
      <c r="P71" s="663">
        <f t="shared" si="45"/>
        <v>0</v>
      </c>
      <c r="Q71" s="658">
        <f t="shared" si="45"/>
        <v>0.36785595104509267</v>
      </c>
    </row>
    <row r="72" spans="1:21">
      <c r="A72" s="631"/>
      <c r="B72" s="664" t="s">
        <v>129</v>
      </c>
      <c r="C72" s="665" t="s">
        <v>15</v>
      </c>
      <c r="D72" s="749">
        <v>127.06826000000001</v>
      </c>
      <c r="E72" s="672">
        <f t="shared" si="5"/>
        <v>36.604574329685178</v>
      </c>
      <c r="F72" s="666">
        <f t="shared" ref="F72:H77" si="46">IFERROR($D72*F98/100, 0)</f>
        <v>1.9945738968886608</v>
      </c>
      <c r="G72" s="667">
        <f t="shared" si="46"/>
        <v>4.4742894570377887</v>
      </c>
      <c r="H72" s="750">
        <f t="shared" si="46"/>
        <v>30.135710975758727</v>
      </c>
      <c r="I72" s="672">
        <f t="shared" si="40"/>
        <v>86.859035946274616</v>
      </c>
      <c r="J72" s="666">
        <f t="shared" ref="J72:Q77" si="47">IFERROR($D72*J98/100, 0)</f>
        <v>53.798846230470197</v>
      </c>
      <c r="K72" s="667">
        <f t="shared" si="47"/>
        <v>29.571112986007844</v>
      </c>
      <c r="L72" s="750">
        <f t="shared" si="47"/>
        <v>3.4890767297965848</v>
      </c>
      <c r="M72" s="672">
        <f t="shared" si="47"/>
        <v>2.9902207500120541</v>
      </c>
      <c r="N72" s="751">
        <f t="shared" si="4"/>
        <v>0.27717065671776736</v>
      </c>
      <c r="O72" s="667">
        <f t="shared" ref="O72:Q76" si="48">IFERROR($D72*O98/100, 0)</f>
        <v>0.27717065671776736</v>
      </c>
      <c r="P72" s="752">
        <f t="shared" si="48"/>
        <v>0</v>
      </c>
      <c r="Q72" s="672">
        <f t="shared" si="48"/>
        <v>0.33725831731040434</v>
      </c>
      <c r="R72" s="114" t="s">
        <v>1388</v>
      </c>
    </row>
    <row r="73" spans="1:21">
      <c r="A73" s="631"/>
      <c r="B73" s="664" t="s">
        <v>131</v>
      </c>
      <c r="C73" s="665" t="s">
        <v>595</v>
      </c>
      <c r="D73" s="749">
        <v>0</v>
      </c>
      <c r="E73" s="672">
        <f t="shared" si="5"/>
        <v>0</v>
      </c>
      <c r="F73" s="666">
        <f t="shared" si="46"/>
        <v>0</v>
      </c>
      <c r="G73" s="667">
        <f t="shared" si="46"/>
        <v>0</v>
      </c>
      <c r="H73" s="750">
        <f t="shared" si="46"/>
        <v>0</v>
      </c>
      <c r="I73" s="672">
        <f t="shared" si="40"/>
        <v>0</v>
      </c>
      <c r="J73" s="666">
        <f t="shared" si="47"/>
        <v>0</v>
      </c>
      <c r="K73" s="667">
        <f t="shared" si="47"/>
        <v>0</v>
      </c>
      <c r="L73" s="750">
        <f t="shared" si="47"/>
        <v>0</v>
      </c>
      <c r="M73" s="672">
        <f t="shared" si="47"/>
        <v>0</v>
      </c>
      <c r="N73" s="751">
        <f t="shared" si="4"/>
        <v>0</v>
      </c>
      <c r="O73" s="667">
        <f t="shared" si="48"/>
        <v>0</v>
      </c>
      <c r="P73" s="752">
        <f t="shared" si="48"/>
        <v>0</v>
      </c>
      <c r="Q73" s="672">
        <f t="shared" si="48"/>
        <v>0</v>
      </c>
      <c r="R73" s="726" t="s">
        <v>1390</v>
      </c>
      <c r="S73" s="726" t="s">
        <v>1436</v>
      </c>
      <c r="T73" s="726" t="s">
        <v>1437</v>
      </c>
      <c r="U73" s="726" t="s">
        <v>1438</v>
      </c>
    </row>
    <row r="74" spans="1:21">
      <c r="A74" s="631"/>
      <c r="B74" s="664" t="s">
        <v>133</v>
      </c>
      <c r="C74" s="665" t="s">
        <v>21</v>
      </c>
      <c r="D74" s="749">
        <v>0</v>
      </c>
      <c r="E74" s="672">
        <f t="shared" si="5"/>
        <v>0</v>
      </c>
      <c r="F74" s="666">
        <f t="shared" si="46"/>
        <v>0</v>
      </c>
      <c r="G74" s="667">
        <f t="shared" si="46"/>
        <v>0</v>
      </c>
      <c r="H74" s="750">
        <f t="shared" si="46"/>
        <v>0</v>
      </c>
      <c r="I74" s="672">
        <f t="shared" si="40"/>
        <v>0</v>
      </c>
      <c r="J74" s="666">
        <f t="shared" si="47"/>
        <v>0</v>
      </c>
      <c r="K74" s="667">
        <f t="shared" si="47"/>
        <v>0</v>
      </c>
      <c r="L74" s="750">
        <f t="shared" si="47"/>
        <v>0</v>
      </c>
      <c r="M74" s="672">
        <f t="shared" si="47"/>
        <v>0</v>
      </c>
      <c r="N74" s="751">
        <f t="shared" si="4"/>
        <v>0</v>
      </c>
      <c r="O74" s="667">
        <f t="shared" si="48"/>
        <v>0</v>
      </c>
      <c r="P74" s="752">
        <f t="shared" si="48"/>
        <v>0</v>
      </c>
      <c r="Q74" s="672">
        <f t="shared" si="48"/>
        <v>0</v>
      </c>
      <c r="R74" s="726" t="s">
        <v>1392</v>
      </c>
    </row>
    <row r="75" spans="1:21">
      <c r="A75" s="631"/>
      <c r="B75" s="664" t="s">
        <v>621</v>
      </c>
      <c r="C75" s="665" t="s">
        <v>23</v>
      </c>
      <c r="D75" s="749">
        <v>0</v>
      </c>
      <c r="E75" s="672">
        <f t="shared" ref="E75:E76" si="49">SUM(F75:H75)</f>
        <v>0</v>
      </c>
      <c r="F75" s="666">
        <f t="shared" si="46"/>
        <v>0</v>
      </c>
      <c r="G75" s="667">
        <f t="shared" si="46"/>
        <v>0</v>
      </c>
      <c r="H75" s="750">
        <f t="shared" si="46"/>
        <v>0</v>
      </c>
      <c r="I75" s="672">
        <f t="shared" ref="I75:I76" si="50">SUM(J75:L75)</f>
        <v>0</v>
      </c>
      <c r="J75" s="666">
        <f t="shared" si="47"/>
        <v>0</v>
      </c>
      <c r="K75" s="667">
        <f t="shared" si="47"/>
        <v>0</v>
      </c>
      <c r="L75" s="750">
        <f t="shared" si="47"/>
        <v>0</v>
      </c>
      <c r="M75" s="672">
        <f t="shared" si="47"/>
        <v>0</v>
      </c>
      <c r="N75" s="751">
        <f t="shared" si="4"/>
        <v>0</v>
      </c>
      <c r="O75" s="667">
        <f t="shared" si="48"/>
        <v>0</v>
      </c>
      <c r="P75" s="752">
        <f t="shared" si="48"/>
        <v>0</v>
      </c>
      <c r="Q75" s="672">
        <f t="shared" si="48"/>
        <v>0</v>
      </c>
      <c r="R75" s="726" t="s">
        <v>1394</v>
      </c>
    </row>
    <row r="76" spans="1:21">
      <c r="A76" s="631"/>
      <c r="B76" s="664" t="s">
        <v>622</v>
      </c>
      <c r="C76" s="665" t="s">
        <v>25</v>
      </c>
      <c r="D76" s="749">
        <v>0</v>
      </c>
      <c r="E76" s="672">
        <f t="shared" si="49"/>
        <v>0</v>
      </c>
      <c r="F76" s="666">
        <f t="shared" si="46"/>
        <v>0</v>
      </c>
      <c r="G76" s="667">
        <f t="shared" si="46"/>
        <v>0</v>
      </c>
      <c r="H76" s="750">
        <f t="shared" si="46"/>
        <v>0</v>
      </c>
      <c r="I76" s="672">
        <f t="shared" si="50"/>
        <v>0</v>
      </c>
      <c r="J76" s="666">
        <f t="shared" si="47"/>
        <v>0</v>
      </c>
      <c r="K76" s="667">
        <f t="shared" si="47"/>
        <v>0</v>
      </c>
      <c r="L76" s="750">
        <f t="shared" si="47"/>
        <v>0</v>
      </c>
      <c r="M76" s="672">
        <f t="shared" si="47"/>
        <v>0</v>
      </c>
      <c r="N76" s="751">
        <f t="shared" si="4"/>
        <v>0</v>
      </c>
      <c r="O76" s="667">
        <f t="shared" si="48"/>
        <v>0</v>
      </c>
      <c r="P76" s="752">
        <f t="shared" si="48"/>
        <v>0</v>
      </c>
      <c r="Q76" s="672">
        <f t="shared" si="48"/>
        <v>0</v>
      </c>
      <c r="R76" s="726" t="s">
        <v>1396</v>
      </c>
    </row>
    <row r="77" spans="1:21" ht="38.25">
      <c r="A77" s="631"/>
      <c r="B77" s="664" t="s">
        <v>623</v>
      </c>
      <c r="C77" s="665" t="s">
        <v>599</v>
      </c>
      <c r="D77" s="749">
        <v>11.528220000000001</v>
      </c>
      <c r="E77" s="672">
        <f t="shared" si="5"/>
        <v>3.3209362108127021</v>
      </c>
      <c r="F77" s="666">
        <f t="shared" si="46"/>
        <v>0.1809569650956879</v>
      </c>
      <c r="G77" s="667">
        <f t="shared" si="46"/>
        <v>0.4059282247542555</v>
      </c>
      <c r="H77" s="750">
        <f t="shared" si="46"/>
        <v>2.7340510209627586</v>
      </c>
      <c r="I77" s="672">
        <f t="shared" si="40"/>
        <v>7.8802533014661726</v>
      </c>
      <c r="J77" s="666">
        <f t="shared" si="47"/>
        <v>4.8808800489676267</v>
      </c>
      <c r="K77" s="667">
        <f t="shared" si="47"/>
        <v>2.6828280811239198</v>
      </c>
      <c r="L77" s="750">
        <f t="shared" si="47"/>
        <v>0.31654517137462634</v>
      </c>
      <c r="M77" s="672">
        <f t="shared" si="47"/>
        <v>0.27128665061364626</v>
      </c>
      <c r="N77" s="751">
        <f t="shared" si="4"/>
        <v>2.5146203372792702E-2</v>
      </c>
      <c r="O77" s="667">
        <f>IFERROR($D77*O103/100, 0)</f>
        <v>2.5146203372792702E-2</v>
      </c>
      <c r="P77" s="752">
        <f t="shared" si="47"/>
        <v>0</v>
      </c>
      <c r="Q77" s="672">
        <f t="shared" si="47"/>
        <v>3.0597633734688344E-2</v>
      </c>
      <c r="R77" s="726" t="s">
        <v>1398</v>
      </c>
    </row>
    <row r="78" spans="1:21">
      <c r="A78" s="631"/>
      <c r="B78" s="655" t="s">
        <v>135</v>
      </c>
      <c r="C78" s="678" t="s">
        <v>29</v>
      </c>
      <c r="D78" s="657">
        <f>D79+D80</f>
        <v>3.5610200000000001</v>
      </c>
      <c r="E78" s="658">
        <f t="shared" si="5"/>
        <v>1.0258236107073118</v>
      </c>
      <c r="F78" s="659">
        <f>F79+F80</f>
        <v>5.5896866285085334E-2</v>
      </c>
      <c r="G78" s="660">
        <f>G79+G80</f>
        <v>0.12538956811323854</v>
      </c>
      <c r="H78" s="661">
        <f>H79+H80</f>
        <v>0.84453717630898795</v>
      </c>
      <c r="I78" s="658">
        <f t="shared" si="40"/>
        <v>2.4341780094053611</v>
      </c>
      <c r="J78" s="659">
        <f t="shared" ref="J78:Q78" si="51">J79+J80</f>
        <v>1.5076838811173536</v>
      </c>
      <c r="K78" s="660">
        <f t="shared" si="51"/>
        <v>0.82871461972827565</v>
      </c>
      <c r="L78" s="661">
        <f t="shared" si="51"/>
        <v>9.7779508559731859E-2</v>
      </c>
      <c r="M78" s="658">
        <f t="shared" si="51"/>
        <v>8.3799336633774035E-2</v>
      </c>
      <c r="N78" s="662">
        <f t="shared" si="4"/>
        <v>7.7675593573493795E-3</v>
      </c>
      <c r="O78" s="660">
        <f>O79+O80</f>
        <v>7.7675593573493795E-3</v>
      </c>
      <c r="P78" s="663">
        <f t="shared" si="51"/>
        <v>0</v>
      </c>
      <c r="Q78" s="658">
        <f t="shared" si="51"/>
        <v>9.4514838962042602E-3</v>
      </c>
    </row>
    <row r="79" spans="1:21" ht="51.75">
      <c r="A79" s="631"/>
      <c r="B79" s="664" t="s">
        <v>403</v>
      </c>
      <c r="C79" s="679" t="s">
        <v>31</v>
      </c>
      <c r="D79" s="749">
        <v>3.5610200000000001</v>
      </c>
      <c r="E79" s="672">
        <f t="shared" si="5"/>
        <v>1.0258236107073118</v>
      </c>
      <c r="F79" s="666">
        <f t="shared" ref="F79:H80" si="52">IFERROR($D79*F104/100, 0)</f>
        <v>5.5896866285085334E-2</v>
      </c>
      <c r="G79" s="667">
        <f t="shared" si="52"/>
        <v>0.12538956811323854</v>
      </c>
      <c r="H79" s="750">
        <f t="shared" si="52"/>
        <v>0.84453717630898795</v>
      </c>
      <c r="I79" s="672">
        <f t="shared" si="40"/>
        <v>2.4341780094053611</v>
      </c>
      <c r="J79" s="666">
        <f t="shared" ref="J79:M80" si="53">IFERROR($D79*J104/100, 0)</f>
        <v>1.5076838811173536</v>
      </c>
      <c r="K79" s="667">
        <f t="shared" si="53"/>
        <v>0.82871461972827565</v>
      </c>
      <c r="L79" s="750">
        <f t="shared" si="53"/>
        <v>9.7779508559731859E-2</v>
      </c>
      <c r="M79" s="672">
        <f t="shared" si="53"/>
        <v>8.3799336633774035E-2</v>
      </c>
      <c r="N79" s="751">
        <f t="shared" si="4"/>
        <v>7.7675593573493795E-3</v>
      </c>
      <c r="O79" s="667">
        <f t="shared" ref="O79:Q80" si="54">IFERROR($D79*O104/100, 0)</f>
        <v>7.7675593573493795E-3</v>
      </c>
      <c r="P79" s="752">
        <f t="shared" si="54"/>
        <v>0</v>
      </c>
      <c r="Q79" s="672">
        <f t="shared" si="54"/>
        <v>9.4514838962042602E-3</v>
      </c>
      <c r="R79" s="726" t="s">
        <v>1400</v>
      </c>
    </row>
    <row r="80" spans="1:21">
      <c r="A80" s="631"/>
      <c r="B80" s="664" t="s">
        <v>624</v>
      </c>
      <c r="C80" s="679" t="s">
        <v>33</v>
      </c>
      <c r="D80" s="749">
        <v>0</v>
      </c>
      <c r="E80" s="672">
        <f t="shared" si="5"/>
        <v>0</v>
      </c>
      <c r="F80" s="666">
        <f t="shared" si="52"/>
        <v>0</v>
      </c>
      <c r="G80" s="667">
        <f t="shared" si="52"/>
        <v>0</v>
      </c>
      <c r="H80" s="750">
        <f t="shared" si="52"/>
        <v>0</v>
      </c>
      <c r="I80" s="672">
        <f t="shared" si="40"/>
        <v>0</v>
      </c>
      <c r="J80" s="666">
        <f t="shared" si="53"/>
        <v>0</v>
      </c>
      <c r="K80" s="667">
        <f t="shared" si="53"/>
        <v>0</v>
      </c>
      <c r="L80" s="750">
        <f t="shared" si="53"/>
        <v>0</v>
      </c>
      <c r="M80" s="672">
        <f t="shared" si="53"/>
        <v>0</v>
      </c>
      <c r="N80" s="751">
        <f t="shared" si="4"/>
        <v>0</v>
      </c>
      <c r="O80" s="667">
        <f t="shared" si="54"/>
        <v>0</v>
      </c>
      <c r="P80" s="752">
        <f t="shared" si="54"/>
        <v>0</v>
      </c>
      <c r="Q80" s="672">
        <f t="shared" si="54"/>
        <v>0</v>
      </c>
      <c r="R80" s="726" t="s">
        <v>1402</v>
      </c>
    </row>
    <row r="81" spans="1:18">
      <c r="A81" s="631"/>
      <c r="B81" s="655" t="s">
        <v>404</v>
      </c>
      <c r="C81" s="678" t="s">
        <v>35</v>
      </c>
      <c r="D81" s="657">
        <f>D82+D86</f>
        <v>11.18965</v>
      </c>
      <c r="E81" s="658">
        <f t="shared" si="5"/>
        <v>3.2234042958340789</v>
      </c>
      <c r="F81" s="659">
        <f>F82+F86</f>
        <v>0.17564247598353988</v>
      </c>
      <c r="G81" s="660">
        <f>G82+G86</f>
        <v>0.39400659946821404</v>
      </c>
      <c r="H81" s="661">
        <f>H82+H86</f>
        <v>2.6537552203823251</v>
      </c>
      <c r="I81" s="658">
        <f t="shared" si="40"/>
        <v>7.6488197097861566</v>
      </c>
      <c r="J81" s="659">
        <f t="shared" ref="J81:Q81" si="55">J82+J86</f>
        <v>4.737534453708431</v>
      </c>
      <c r="K81" s="660">
        <f t="shared" si="55"/>
        <v>2.6040366368744063</v>
      </c>
      <c r="L81" s="661">
        <f t="shared" si="55"/>
        <v>0.30724861920331914</v>
      </c>
      <c r="M81" s="658">
        <f t="shared" si="55"/>
        <v>0.26331928693579643</v>
      </c>
      <c r="N81" s="662">
        <f t="shared" si="4"/>
        <v>2.4407689527990429E-2</v>
      </c>
      <c r="O81" s="660">
        <f>O82+O86</f>
        <v>2.4407689527990429E-2</v>
      </c>
      <c r="P81" s="663">
        <f t="shared" si="55"/>
        <v>0</v>
      </c>
      <c r="Q81" s="658">
        <f t="shared" si="55"/>
        <v>2.9699017915979689E-2</v>
      </c>
    </row>
    <row r="82" spans="1:18">
      <c r="A82" s="631"/>
      <c r="B82" s="664" t="s">
        <v>405</v>
      </c>
      <c r="C82" s="679" t="s">
        <v>37</v>
      </c>
      <c r="D82" s="749">
        <v>0</v>
      </c>
      <c r="E82" s="672">
        <f t="shared" si="5"/>
        <v>0</v>
      </c>
      <c r="F82" s="666">
        <f>IFERROR($D82*F106/100, 0)</f>
        <v>0</v>
      </c>
      <c r="G82" s="667">
        <f>IFERROR($D82*G106/100, 0)</f>
        <v>0</v>
      </c>
      <c r="H82" s="750">
        <f>IFERROR($D82*H106/100, 0)</f>
        <v>0</v>
      </c>
      <c r="I82" s="672">
        <f t="shared" si="40"/>
        <v>0</v>
      </c>
      <c r="J82" s="666">
        <f>IFERROR($D82*J106/100, 0)</f>
        <v>0</v>
      </c>
      <c r="K82" s="667">
        <f>IFERROR($D82*K106/100, 0)</f>
        <v>0</v>
      </c>
      <c r="L82" s="750">
        <f>IFERROR($D82*L106/100, 0)</f>
        <v>0</v>
      </c>
      <c r="M82" s="672">
        <f>IFERROR($D82*M106/100, 0)</f>
        <v>0</v>
      </c>
      <c r="N82" s="751">
        <f t="shared" si="4"/>
        <v>0</v>
      </c>
      <c r="O82" s="667">
        <f>IFERROR($D82*O106/100, 0)</f>
        <v>0</v>
      </c>
      <c r="P82" s="752">
        <f>IFERROR($D82*P106/100, 0)</f>
        <v>0</v>
      </c>
      <c r="Q82" s="672">
        <f>IFERROR($D82*Q106/100, 0)</f>
        <v>0</v>
      </c>
      <c r="R82" s="726" t="s">
        <v>1404</v>
      </c>
    </row>
    <row r="83" spans="1:18">
      <c r="A83" s="631"/>
      <c r="B83" s="664" t="s">
        <v>406</v>
      </c>
      <c r="C83" s="689" t="s">
        <v>40</v>
      </c>
      <c r="D83" s="749">
        <v>0</v>
      </c>
      <c r="E83" s="672">
        <f t="shared" ref="E83:E85" si="56">SUM(F83:H83)</f>
        <v>0</v>
      </c>
      <c r="F83" s="666">
        <f t="shared" ref="F83:H86" si="57">IFERROR($D83*F107/100, 0)</f>
        <v>0</v>
      </c>
      <c r="G83" s="667">
        <f t="shared" si="57"/>
        <v>0</v>
      </c>
      <c r="H83" s="750">
        <f t="shared" si="57"/>
        <v>0</v>
      </c>
      <c r="I83" s="672">
        <f t="shared" ref="I83:I85" si="58">SUM(J83:L83)</f>
        <v>0</v>
      </c>
      <c r="J83" s="666">
        <f t="shared" ref="J83:Q86" si="59">IFERROR($D83*J107/100, 0)</f>
        <v>0</v>
      </c>
      <c r="K83" s="667">
        <f t="shared" si="59"/>
        <v>0</v>
      </c>
      <c r="L83" s="750">
        <f t="shared" si="59"/>
        <v>0</v>
      </c>
      <c r="M83" s="672">
        <f t="shared" si="59"/>
        <v>0</v>
      </c>
      <c r="N83" s="751">
        <f t="shared" si="4"/>
        <v>0</v>
      </c>
      <c r="O83" s="667">
        <f t="shared" ref="O83:Q85" si="60">IFERROR($D83*O107/100, 0)</f>
        <v>0</v>
      </c>
      <c r="P83" s="752">
        <f t="shared" si="60"/>
        <v>0</v>
      </c>
      <c r="Q83" s="672">
        <f t="shared" si="60"/>
        <v>0</v>
      </c>
      <c r="R83" s="726" t="s">
        <v>1406</v>
      </c>
    </row>
    <row r="84" spans="1:18">
      <c r="A84" s="631"/>
      <c r="B84" s="664" t="s">
        <v>407</v>
      </c>
      <c r="C84" s="689" t="s">
        <v>43</v>
      </c>
      <c r="D84" s="749">
        <v>0</v>
      </c>
      <c r="E84" s="672">
        <f t="shared" si="56"/>
        <v>0</v>
      </c>
      <c r="F84" s="666">
        <f t="shared" si="57"/>
        <v>0</v>
      </c>
      <c r="G84" s="667">
        <f t="shared" si="57"/>
        <v>0</v>
      </c>
      <c r="H84" s="750">
        <f t="shared" si="57"/>
        <v>0</v>
      </c>
      <c r="I84" s="672">
        <f t="shared" si="58"/>
        <v>0</v>
      </c>
      <c r="J84" s="666">
        <f t="shared" si="59"/>
        <v>0</v>
      </c>
      <c r="K84" s="667">
        <f t="shared" si="59"/>
        <v>0</v>
      </c>
      <c r="L84" s="750">
        <f t="shared" si="59"/>
        <v>0</v>
      </c>
      <c r="M84" s="672">
        <f t="shared" si="59"/>
        <v>0</v>
      </c>
      <c r="N84" s="751">
        <f t="shared" si="4"/>
        <v>0</v>
      </c>
      <c r="O84" s="667">
        <f t="shared" si="60"/>
        <v>0</v>
      </c>
      <c r="P84" s="752">
        <f t="shared" si="60"/>
        <v>0</v>
      </c>
      <c r="Q84" s="672">
        <f t="shared" si="60"/>
        <v>0</v>
      </c>
      <c r="R84" s="726" t="s">
        <v>1408</v>
      </c>
    </row>
    <row r="85" spans="1:18" ht="26.25">
      <c r="A85" s="631"/>
      <c r="B85" s="664" t="s">
        <v>408</v>
      </c>
      <c r="C85" s="689" t="s">
        <v>45</v>
      </c>
      <c r="D85" s="749">
        <v>0</v>
      </c>
      <c r="E85" s="672">
        <f t="shared" si="56"/>
        <v>0</v>
      </c>
      <c r="F85" s="666">
        <f t="shared" si="57"/>
        <v>0</v>
      </c>
      <c r="G85" s="667">
        <f t="shared" si="57"/>
        <v>0</v>
      </c>
      <c r="H85" s="750">
        <f t="shared" si="57"/>
        <v>0</v>
      </c>
      <c r="I85" s="672">
        <f t="shared" si="58"/>
        <v>0</v>
      </c>
      <c r="J85" s="666">
        <f t="shared" si="59"/>
        <v>0</v>
      </c>
      <c r="K85" s="667">
        <f t="shared" si="59"/>
        <v>0</v>
      </c>
      <c r="L85" s="750">
        <f t="shared" si="59"/>
        <v>0</v>
      </c>
      <c r="M85" s="672">
        <f t="shared" si="59"/>
        <v>0</v>
      </c>
      <c r="N85" s="751">
        <f t="shared" si="4"/>
        <v>0</v>
      </c>
      <c r="O85" s="667">
        <f t="shared" si="60"/>
        <v>0</v>
      </c>
      <c r="P85" s="752">
        <f t="shared" si="60"/>
        <v>0</v>
      </c>
      <c r="Q85" s="672">
        <f t="shared" si="60"/>
        <v>0</v>
      </c>
      <c r="R85" s="726" t="s">
        <v>1410</v>
      </c>
    </row>
    <row r="86" spans="1:18" ht="26.25">
      <c r="A86" s="631"/>
      <c r="B86" s="664" t="s">
        <v>409</v>
      </c>
      <c r="C86" s="689" t="s">
        <v>605</v>
      </c>
      <c r="D86" s="749">
        <v>11.18965</v>
      </c>
      <c r="E86" s="672">
        <f t="shared" si="5"/>
        <v>3.2234042958340789</v>
      </c>
      <c r="F86" s="666">
        <f t="shared" si="57"/>
        <v>0.17564247598353988</v>
      </c>
      <c r="G86" s="667">
        <f t="shared" si="57"/>
        <v>0.39400659946821404</v>
      </c>
      <c r="H86" s="750">
        <f t="shared" si="57"/>
        <v>2.6537552203823251</v>
      </c>
      <c r="I86" s="672">
        <f t="shared" si="40"/>
        <v>7.6488197097861566</v>
      </c>
      <c r="J86" s="666">
        <f t="shared" si="59"/>
        <v>4.737534453708431</v>
      </c>
      <c r="K86" s="667">
        <f t="shared" si="59"/>
        <v>2.6040366368744063</v>
      </c>
      <c r="L86" s="750">
        <f t="shared" si="59"/>
        <v>0.30724861920331914</v>
      </c>
      <c r="M86" s="672">
        <f t="shared" si="59"/>
        <v>0.26331928693579643</v>
      </c>
      <c r="N86" s="751">
        <f t="shared" si="4"/>
        <v>2.4407689527990429E-2</v>
      </c>
      <c r="O86" s="667">
        <f>IFERROR($D86*O110/100, 0)</f>
        <v>2.4407689527990429E-2</v>
      </c>
      <c r="P86" s="752">
        <f t="shared" si="59"/>
        <v>0</v>
      </c>
      <c r="Q86" s="672">
        <f t="shared" si="59"/>
        <v>2.9699017915979689E-2</v>
      </c>
      <c r="R86" s="726" t="s">
        <v>1412</v>
      </c>
    </row>
    <row r="87" spans="1:18">
      <c r="A87" s="631"/>
      <c r="B87" s="655" t="s">
        <v>410</v>
      </c>
      <c r="C87" s="691" t="s">
        <v>51</v>
      </c>
      <c r="D87" s="692">
        <f>D88+D89</f>
        <v>47.856200909090909</v>
      </c>
      <c r="E87" s="693">
        <f t="shared" si="5"/>
        <v>13.785943581136355</v>
      </c>
      <c r="F87" s="694">
        <f>F88+F89</f>
        <v>0.75119254121786283</v>
      </c>
      <c r="G87" s="695">
        <f>G88+G89</f>
        <v>1.6850981919594057</v>
      </c>
      <c r="H87" s="696">
        <f>H88+H89</f>
        <v>11.349652847959085</v>
      </c>
      <c r="I87" s="693">
        <f t="shared" si="40"/>
        <v>32.712681160620811</v>
      </c>
      <c r="J87" s="694">
        <f t="shared" ref="J87:Q87" si="61">J88+J89</f>
        <v>20.261616818257128</v>
      </c>
      <c r="K87" s="695">
        <f t="shared" si="61"/>
        <v>11.137015051310362</v>
      </c>
      <c r="L87" s="696">
        <f t="shared" si="61"/>
        <v>1.3140492910533226</v>
      </c>
      <c r="M87" s="693">
        <f t="shared" si="61"/>
        <v>1.1261711223173227</v>
      </c>
      <c r="N87" s="697">
        <f t="shared" si="4"/>
        <v>0.10438747358301861</v>
      </c>
      <c r="O87" s="695">
        <f>O88+O89</f>
        <v>0.10438747358301861</v>
      </c>
      <c r="P87" s="732">
        <f t="shared" si="61"/>
        <v>0</v>
      </c>
      <c r="Q87" s="693">
        <f t="shared" si="61"/>
        <v>0.12701757143340625</v>
      </c>
    </row>
    <row r="88" spans="1:18">
      <c r="A88" s="631"/>
      <c r="B88" s="698" t="s">
        <v>625</v>
      </c>
      <c r="C88" s="699" t="s">
        <v>53</v>
      </c>
      <c r="D88" s="753">
        <v>47.109090909090909</v>
      </c>
      <c r="E88" s="672">
        <f t="shared" si="5"/>
        <v>13.570723481896378</v>
      </c>
      <c r="F88" s="666">
        <f t="shared" ref="F88:H89" si="62">IFERROR($D88*F111/100, 0)</f>
        <v>0.7394652530335083</v>
      </c>
      <c r="G88" s="667">
        <f t="shared" si="62"/>
        <v>1.6587911787348011</v>
      </c>
      <c r="H88" s="750">
        <f t="shared" si="62"/>
        <v>11.172467050128068</v>
      </c>
      <c r="I88" s="672">
        <f t="shared" si="40"/>
        <v>32.201985143017197</v>
      </c>
      <c r="J88" s="666">
        <f t="shared" ref="J88:M89" si="63">IFERROR($D88*J111/100, 0)</f>
        <v>19.945301351221957</v>
      </c>
      <c r="K88" s="667">
        <f t="shared" si="63"/>
        <v>10.963148861413874</v>
      </c>
      <c r="L88" s="750">
        <f t="shared" si="63"/>
        <v>1.293534930381363</v>
      </c>
      <c r="M88" s="672">
        <f t="shared" si="63"/>
        <v>1.1085898331382507</v>
      </c>
      <c r="N88" s="751">
        <f t="shared" si="4"/>
        <v>0.10275782217093182</v>
      </c>
      <c r="O88" s="667">
        <f t="shared" ref="O88:Q89" si="64">IFERROR($D88*O111/100, 0)</f>
        <v>0.10275782217093182</v>
      </c>
      <c r="P88" s="752">
        <f t="shared" si="64"/>
        <v>0</v>
      </c>
      <c r="Q88" s="672">
        <f t="shared" si="64"/>
        <v>0.12503462886816002</v>
      </c>
      <c r="R88" s="114" t="s">
        <v>1414</v>
      </c>
    </row>
    <row r="89" spans="1:18" ht="26.25">
      <c r="A89" s="631"/>
      <c r="B89" s="698" t="s">
        <v>626</v>
      </c>
      <c r="C89" s="706" t="s">
        <v>55</v>
      </c>
      <c r="D89" s="754">
        <v>0.74711000000000005</v>
      </c>
      <c r="E89" s="672">
        <f t="shared" si="5"/>
        <v>0.21522009923997612</v>
      </c>
      <c r="F89" s="666">
        <f t="shared" si="62"/>
        <v>1.1727288184354513E-2</v>
      </c>
      <c r="G89" s="667">
        <f t="shared" si="62"/>
        <v>2.6307013224604651E-2</v>
      </c>
      <c r="H89" s="750">
        <f t="shared" si="62"/>
        <v>0.17718579783101696</v>
      </c>
      <c r="I89" s="672">
        <f t="shared" si="40"/>
        <v>0.51069601760361905</v>
      </c>
      <c r="J89" s="666">
        <f t="shared" si="63"/>
        <v>0.31631546703517144</v>
      </c>
      <c r="K89" s="667">
        <f t="shared" si="63"/>
        <v>0.17386618989648808</v>
      </c>
      <c r="L89" s="750">
        <f t="shared" si="63"/>
        <v>2.0514360671959511E-2</v>
      </c>
      <c r="M89" s="672">
        <f t="shared" si="63"/>
        <v>1.7581289179071986E-2</v>
      </c>
      <c r="N89" s="751">
        <f t="shared" si="4"/>
        <v>1.6296514120867883E-3</v>
      </c>
      <c r="O89" s="667">
        <f t="shared" si="64"/>
        <v>1.6296514120867883E-3</v>
      </c>
      <c r="P89" s="752">
        <f t="shared" si="64"/>
        <v>0</v>
      </c>
      <c r="Q89" s="672">
        <f t="shared" si="64"/>
        <v>1.9829425652462397E-3</v>
      </c>
      <c r="R89" s="114" t="s">
        <v>1416</v>
      </c>
    </row>
    <row r="90" spans="1:18">
      <c r="A90" s="631"/>
      <c r="B90" s="707" t="s">
        <v>411</v>
      </c>
      <c r="C90" s="708" t="s">
        <v>606</v>
      </c>
      <c r="D90" s="692">
        <f>D91+D92+D93</f>
        <v>0.66033000000000008</v>
      </c>
      <c r="E90" s="693">
        <f t="shared" ref="E90:Q90" si="65">E91+E92+E93</f>
        <v>0.19022137052259164</v>
      </c>
      <c r="F90" s="692">
        <f t="shared" si="65"/>
        <v>1.0365113847726325E-2</v>
      </c>
      <c r="G90" s="676">
        <f t="shared" si="65"/>
        <v>2.3251341894236711E-2</v>
      </c>
      <c r="H90" s="676">
        <f t="shared" si="65"/>
        <v>0.1566049147806286</v>
      </c>
      <c r="I90" s="693">
        <f t="shared" si="65"/>
        <v>0.45137650587490163</v>
      </c>
      <c r="J90" s="692">
        <f t="shared" si="65"/>
        <v>0.27957408192546579</v>
      </c>
      <c r="K90" s="676">
        <f t="shared" si="65"/>
        <v>0.15367089340839768</v>
      </c>
      <c r="L90" s="676">
        <f t="shared" si="65"/>
        <v>1.8131530541038169E-2</v>
      </c>
      <c r="M90" s="677">
        <f t="shared" si="65"/>
        <v>1.5539147760860657E-2</v>
      </c>
      <c r="N90" s="697">
        <f t="shared" ref="N90:N93" si="66">O90+P90</f>
        <v>1.4403604783007442E-3</v>
      </c>
      <c r="O90" s="676">
        <f>O91+O92+O93</f>
        <v>1.4403604783007442E-3</v>
      </c>
      <c r="P90" s="755">
        <f t="shared" si="65"/>
        <v>0</v>
      </c>
      <c r="Q90" s="677">
        <f t="shared" si="65"/>
        <v>1.7526153633454907E-3</v>
      </c>
    </row>
    <row r="91" spans="1:18">
      <c r="A91" s="631"/>
      <c r="B91" s="709" t="s">
        <v>412</v>
      </c>
      <c r="C91" s="710" t="s">
        <v>1434</v>
      </c>
      <c r="D91" s="754">
        <v>0</v>
      </c>
      <c r="E91" s="672">
        <f>SUM(F91:H91)</f>
        <v>0</v>
      </c>
      <c r="F91" s="666">
        <f t="shared" ref="F91:H93" si="67">IFERROR($D91*F113/100, 0)</f>
        <v>0</v>
      </c>
      <c r="G91" s="667">
        <f t="shared" si="67"/>
        <v>0</v>
      </c>
      <c r="H91" s="750">
        <f t="shared" si="67"/>
        <v>0</v>
      </c>
      <c r="I91" s="672">
        <f t="shared" si="40"/>
        <v>0</v>
      </c>
      <c r="J91" s="666">
        <f t="shared" ref="J91:M93" si="68">IFERROR($D91*J113/100, 0)</f>
        <v>0</v>
      </c>
      <c r="K91" s="667">
        <f t="shared" si="68"/>
        <v>0</v>
      </c>
      <c r="L91" s="750">
        <f t="shared" si="68"/>
        <v>0</v>
      </c>
      <c r="M91" s="672">
        <f t="shared" si="68"/>
        <v>0</v>
      </c>
      <c r="N91" s="751">
        <f t="shared" si="66"/>
        <v>0</v>
      </c>
      <c r="O91" s="667">
        <f t="shared" ref="O91:Q93" si="69">IFERROR($D91*O113/100, 0)</f>
        <v>0</v>
      </c>
      <c r="P91" s="752">
        <f t="shared" si="69"/>
        <v>0</v>
      </c>
      <c r="Q91" s="672">
        <f t="shared" si="69"/>
        <v>0</v>
      </c>
      <c r="R91" s="114" t="s">
        <v>1418</v>
      </c>
    </row>
    <row r="92" spans="1:18">
      <c r="A92" s="631"/>
      <c r="B92" s="698" t="s">
        <v>413</v>
      </c>
      <c r="C92" s="710" t="s">
        <v>47</v>
      </c>
      <c r="D92" s="754">
        <v>0.66033000000000008</v>
      </c>
      <c r="E92" s="672">
        <f>SUM(F92:H92)</f>
        <v>0.19022137052259164</v>
      </c>
      <c r="F92" s="666">
        <f t="shared" si="67"/>
        <v>1.0365113847726325E-2</v>
      </c>
      <c r="G92" s="667">
        <f t="shared" si="67"/>
        <v>2.3251341894236711E-2</v>
      </c>
      <c r="H92" s="750">
        <f t="shared" si="67"/>
        <v>0.1566049147806286</v>
      </c>
      <c r="I92" s="672">
        <f t="shared" si="40"/>
        <v>0.45137650587490163</v>
      </c>
      <c r="J92" s="666">
        <f t="shared" si="68"/>
        <v>0.27957408192546579</v>
      </c>
      <c r="K92" s="667">
        <f t="shared" si="68"/>
        <v>0.15367089340839768</v>
      </c>
      <c r="L92" s="750">
        <f t="shared" si="68"/>
        <v>1.8131530541038169E-2</v>
      </c>
      <c r="M92" s="672">
        <f t="shared" si="68"/>
        <v>1.5539147760860657E-2</v>
      </c>
      <c r="N92" s="751">
        <f t="shared" si="66"/>
        <v>1.4403604783007442E-3</v>
      </c>
      <c r="O92" s="667">
        <f t="shared" si="69"/>
        <v>1.4403604783007442E-3</v>
      </c>
      <c r="P92" s="752">
        <f t="shared" si="69"/>
        <v>0</v>
      </c>
      <c r="Q92" s="672">
        <f t="shared" si="69"/>
        <v>1.7526153633454907E-3</v>
      </c>
      <c r="R92" s="114" t="s">
        <v>1420</v>
      </c>
    </row>
    <row r="93" spans="1:18" ht="15.75" thickBot="1">
      <c r="A93" s="631"/>
      <c r="B93" s="756" t="s">
        <v>414</v>
      </c>
      <c r="C93" s="712" t="s">
        <v>1435</v>
      </c>
      <c r="D93" s="753">
        <v>0</v>
      </c>
      <c r="E93" s="757">
        <f>SUM(F93:H93)</f>
        <v>0</v>
      </c>
      <c r="F93" s="758">
        <f t="shared" si="67"/>
        <v>0</v>
      </c>
      <c r="G93" s="759">
        <f t="shared" si="67"/>
        <v>0</v>
      </c>
      <c r="H93" s="760">
        <f t="shared" si="67"/>
        <v>0</v>
      </c>
      <c r="I93" s="761">
        <f t="shared" si="40"/>
        <v>0</v>
      </c>
      <c r="J93" s="758">
        <f t="shared" si="68"/>
        <v>0</v>
      </c>
      <c r="K93" s="759">
        <f t="shared" si="68"/>
        <v>0</v>
      </c>
      <c r="L93" s="760">
        <f t="shared" si="68"/>
        <v>0</v>
      </c>
      <c r="M93" s="761">
        <f t="shared" si="68"/>
        <v>0</v>
      </c>
      <c r="N93" s="762">
        <f t="shared" si="66"/>
        <v>0</v>
      </c>
      <c r="O93" s="759">
        <f t="shared" si="69"/>
        <v>0</v>
      </c>
      <c r="P93" s="763">
        <f t="shared" si="69"/>
        <v>0</v>
      </c>
      <c r="Q93" s="761">
        <f t="shared" si="69"/>
        <v>0</v>
      </c>
      <c r="R93" s="114" t="s">
        <v>1422</v>
      </c>
    </row>
    <row r="94" spans="1:18" ht="64.5" thickBot="1">
      <c r="A94" s="631"/>
      <c r="B94" s="635" t="s">
        <v>137</v>
      </c>
      <c r="C94" s="764" t="s">
        <v>627</v>
      </c>
      <c r="D94" s="637" t="s">
        <v>239</v>
      </c>
      <c r="E94" s="638" t="s">
        <v>240</v>
      </c>
      <c r="F94" s="639" t="s">
        <v>241</v>
      </c>
      <c r="G94" s="640" t="s">
        <v>242</v>
      </c>
      <c r="H94" s="641" t="s">
        <v>243</v>
      </c>
      <c r="I94" s="638" t="s">
        <v>244</v>
      </c>
      <c r="J94" s="639" t="s">
        <v>245</v>
      </c>
      <c r="K94" s="640" t="s">
        <v>246</v>
      </c>
      <c r="L94" s="765" t="s">
        <v>247</v>
      </c>
      <c r="M94" s="638" t="s">
        <v>248</v>
      </c>
      <c r="N94" s="642" t="s">
        <v>249</v>
      </c>
      <c r="O94" s="644" t="s">
        <v>592</v>
      </c>
      <c r="P94" s="766" t="s">
        <v>251</v>
      </c>
      <c r="Q94" s="646" t="s">
        <v>252</v>
      </c>
    </row>
    <row r="95" spans="1:18" ht="25.5">
      <c r="A95" s="631" t="s">
        <v>1382</v>
      </c>
      <c r="B95" s="767" t="s">
        <v>139</v>
      </c>
      <c r="C95" s="768" t="s">
        <v>1383</v>
      </c>
      <c r="D95" s="769">
        <f t="shared" ref="D95:D115" si="70">O95+E95+I95+M95+P95+Q95</f>
        <v>100.00000000000001</v>
      </c>
      <c r="E95" s="770">
        <f>SUM(F95:H95)</f>
        <v>28.807016268016241</v>
      </c>
      <c r="F95" s="771">
        <v>1.5696869516342322</v>
      </c>
      <c r="G95" s="772">
        <v>3.5211700050333485</v>
      </c>
      <c r="H95" s="773">
        <v>23.716159311348658</v>
      </c>
      <c r="I95" s="770">
        <f t="shared" ref="I95:I115" si="71">SUM(J95:L95)</f>
        <v>68.35620157722677</v>
      </c>
      <c r="J95" s="771">
        <v>42.338540112590032</v>
      </c>
      <c r="K95" s="772">
        <v>23.271832781851142</v>
      </c>
      <c r="L95" s="773">
        <v>2.7458286827856022</v>
      </c>
      <c r="M95" s="774">
        <v>2.353239707549355</v>
      </c>
      <c r="N95" s="775">
        <f t="shared" ref="N95:N142" si="72">O95+P95</f>
        <v>0.21812737241996336</v>
      </c>
      <c r="O95" s="772">
        <v>0.21812737241996336</v>
      </c>
      <c r="P95" s="776">
        <v>0</v>
      </c>
      <c r="Q95" s="774">
        <v>0.2654150747876805</v>
      </c>
      <c r="R95" s="114" t="s">
        <v>628</v>
      </c>
    </row>
    <row r="96" spans="1:18" ht="25.5">
      <c r="A96" s="631" t="s">
        <v>1384</v>
      </c>
      <c r="B96" s="777" t="s">
        <v>141</v>
      </c>
      <c r="C96" s="778" t="s">
        <v>1385</v>
      </c>
      <c r="D96" s="779">
        <f t="shared" si="70"/>
        <v>100.00000000000001</v>
      </c>
      <c r="E96" s="780">
        <f t="shared" ref="E96:E115" si="73">SUM(F96:H96)</f>
        <v>28.807016268016241</v>
      </c>
      <c r="F96" s="781">
        <v>1.5696869516342322</v>
      </c>
      <c r="G96" s="782">
        <v>3.5211700050333485</v>
      </c>
      <c r="H96" s="783">
        <v>23.716159311348658</v>
      </c>
      <c r="I96" s="780">
        <f t="shared" si="71"/>
        <v>68.35620157722677</v>
      </c>
      <c r="J96" s="781">
        <v>42.338540112590032</v>
      </c>
      <c r="K96" s="782">
        <v>23.271832781851142</v>
      </c>
      <c r="L96" s="783">
        <v>2.7458286827856022</v>
      </c>
      <c r="M96" s="784">
        <v>2.353239707549355</v>
      </c>
      <c r="N96" s="775">
        <f t="shared" si="72"/>
        <v>0.21812737241996336</v>
      </c>
      <c r="O96" s="782">
        <v>0.21812737241996336</v>
      </c>
      <c r="P96" s="785">
        <v>0</v>
      </c>
      <c r="Q96" s="784">
        <v>0.2654150747876805</v>
      </c>
      <c r="R96" s="114" t="s">
        <v>629</v>
      </c>
    </row>
    <row r="97" spans="1:18" ht="25.5">
      <c r="A97" s="631" t="s">
        <v>1386</v>
      </c>
      <c r="B97" s="777" t="s">
        <v>143</v>
      </c>
      <c r="C97" s="778" t="s">
        <v>1387</v>
      </c>
      <c r="D97" s="779">
        <f t="shared" si="70"/>
        <v>100.00000000000001</v>
      </c>
      <c r="E97" s="780">
        <f t="shared" si="73"/>
        <v>28.807016268016241</v>
      </c>
      <c r="F97" s="781">
        <v>1.5696869516342322</v>
      </c>
      <c r="G97" s="782">
        <v>3.5211700050333485</v>
      </c>
      <c r="H97" s="783">
        <v>23.716159311348658</v>
      </c>
      <c r="I97" s="780">
        <f t="shared" si="71"/>
        <v>68.35620157722677</v>
      </c>
      <c r="J97" s="781">
        <v>42.338540112590032</v>
      </c>
      <c r="K97" s="782">
        <v>23.271832781851142</v>
      </c>
      <c r="L97" s="783">
        <v>2.7458286827856022</v>
      </c>
      <c r="M97" s="784">
        <v>2.353239707549355</v>
      </c>
      <c r="N97" s="775">
        <f t="shared" si="72"/>
        <v>0.21812737241996336</v>
      </c>
      <c r="O97" s="782">
        <v>0.21812737241996336</v>
      </c>
      <c r="P97" s="785">
        <v>0</v>
      </c>
      <c r="Q97" s="784">
        <v>0.2654150747876805</v>
      </c>
      <c r="R97" s="114" t="s">
        <v>630</v>
      </c>
    </row>
    <row r="98" spans="1:18" ht="25.5">
      <c r="A98" s="631" t="s">
        <v>1388</v>
      </c>
      <c r="B98" s="786" t="s">
        <v>452</v>
      </c>
      <c r="C98" s="778" t="s">
        <v>1389</v>
      </c>
      <c r="D98" s="779">
        <f t="shared" si="70"/>
        <v>100.00000000000001</v>
      </c>
      <c r="E98" s="780">
        <f t="shared" si="73"/>
        <v>28.807016268016241</v>
      </c>
      <c r="F98" s="781">
        <v>1.5696869516342322</v>
      </c>
      <c r="G98" s="782">
        <v>3.5211700050333485</v>
      </c>
      <c r="H98" s="783">
        <v>23.716159311348658</v>
      </c>
      <c r="I98" s="780">
        <f t="shared" si="71"/>
        <v>68.35620157722677</v>
      </c>
      <c r="J98" s="781">
        <v>42.338540112590032</v>
      </c>
      <c r="K98" s="782">
        <v>23.271832781851142</v>
      </c>
      <c r="L98" s="783">
        <v>2.7458286827856022</v>
      </c>
      <c r="M98" s="784">
        <v>2.353239707549355</v>
      </c>
      <c r="N98" s="775">
        <f t="shared" si="72"/>
        <v>0.21812737241996336</v>
      </c>
      <c r="O98" s="782">
        <v>0.21812737241996336</v>
      </c>
      <c r="P98" s="785">
        <v>0</v>
      </c>
      <c r="Q98" s="784">
        <v>0.2654150747876805</v>
      </c>
      <c r="R98" s="114" t="s">
        <v>631</v>
      </c>
    </row>
    <row r="99" spans="1:18" ht="25.5">
      <c r="A99" s="631" t="s">
        <v>1390</v>
      </c>
      <c r="B99" s="777" t="s">
        <v>456</v>
      </c>
      <c r="C99" s="778" t="s">
        <v>1391</v>
      </c>
      <c r="D99" s="779">
        <f t="shared" si="70"/>
        <v>100.00000000000001</v>
      </c>
      <c r="E99" s="780">
        <f t="shared" si="73"/>
        <v>28.807016268016241</v>
      </c>
      <c r="F99" s="781">
        <v>1.5696869516342322</v>
      </c>
      <c r="G99" s="782">
        <v>3.5211700050333485</v>
      </c>
      <c r="H99" s="783">
        <v>23.716159311348658</v>
      </c>
      <c r="I99" s="780">
        <f t="shared" si="71"/>
        <v>68.35620157722677</v>
      </c>
      <c r="J99" s="781">
        <v>42.338540112590032</v>
      </c>
      <c r="K99" s="782">
        <v>23.271832781851142</v>
      </c>
      <c r="L99" s="783">
        <v>2.7458286827856022</v>
      </c>
      <c r="M99" s="784">
        <v>2.353239707549355</v>
      </c>
      <c r="N99" s="775">
        <f t="shared" si="72"/>
        <v>0.21812737241996336</v>
      </c>
      <c r="O99" s="782">
        <v>0.21812737241996336</v>
      </c>
      <c r="P99" s="785">
        <v>0</v>
      </c>
      <c r="Q99" s="784">
        <v>0.2654150747876805</v>
      </c>
      <c r="R99" s="114" t="s">
        <v>632</v>
      </c>
    </row>
    <row r="100" spans="1:18" ht="25.5">
      <c r="A100" s="631" t="s">
        <v>1392</v>
      </c>
      <c r="B100" s="777" t="s">
        <v>458</v>
      </c>
      <c r="C100" s="778" t="s">
        <v>1393</v>
      </c>
      <c r="D100" s="779">
        <f t="shared" si="70"/>
        <v>100.00000000000001</v>
      </c>
      <c r="E100" s="780">
        <f t="shared" si="73"/>
        <v>28.807016268016241</v>
      </c>
      <c r="F100" s="781">
        <v>1.5696869516342322</v>
      </c>
      <c r="G100" s="782">
        <v>3.5211700050333485</v>
      </c>
      <c r="H100" s="783">
        <v>23.716159311348658</v>
      </c>
      <c r="I100" s="780">
        <f t="shared" si="71"/>
        <v>68.35620157722677</v>
      </c>
      <c r="J100" s="781">
        <v>42.338540112590032</v>
      </c>
      <c r="K100" s="782">
        <v>23.271832781851142</v>
      </c>
      <c r="L100" s="783">
        <v>2.7458286827856022</v>
      </c>
      <c r="M100" s="784">
        <v>2.353239707549355</v>
      </c>
      <c r="N100" s="775">
        <f t="shared" si="72"/>
        <v>0.21812737241996336</v>
      </c>
      <c r="O100" s="782">
        <v>0.21812737241996336</v>
      </c>
      <c r="P100" s="785">
        <v>0</v>
      </c>
      <c r="Q100" s="784">
        <v>0.2654150747876805</v>
      </c>
      <c r="R100" s="114" t="s">
        <v>633</v>
      </c>
    </row>
    <row r="101" spans="1:18" ht="25.5">
      <c r="A101" s="631" t="s">
        <v>1394</v>
      </c>
      <c r="B101" s="777" t="s">
        <v>462</v>
      </c>
      <c r="C101" s="778" t="s">
        <v>1395</v>
      </c>
      <c r="D101" s="779">
        <f t="shared" si="70"/>
        <v>100.00000000000001</v>
      </c>
      <c r="E101" s="780">
        <f t="shared" ref="E101:E111" si="74">SUM(F101:H101)</f>
        <v>28.807016268016241</v>
      </c>
      <c r="F101" s="781">
        <v>1.5696869516342322</v>
      </c>
      <c r="G101" s="782">
        <v>3.5211700050333485</v>
      </c>
      <c r="H101" s="783">
        <v>23.716159311348658</v>
      </c>
      <c r="I101" s="780">
        <f t="shared" si="71"/>
        <v>68.35620157722677</v>
      </c>
      <c r="J101" s="781">
        <v>42.338540112590032</v>
      </c>
      <c r="K101" s="782">
        <v>23.271832781851142</v>
      </c>
      <c r="L101" s="783">
        <v>2.7458286827856022</v>
      </c>
      <c r="M101" s="784">
        <v>2.353239707549355</v>
      </c>
      <c r="N101" s="775">
        <f t="shared" si="72"/>
        <v>0.21812737241996336</v>
      </c>
      <c r="O101" s="782">
        <v>0.21812737241996336</v>
      </c>
      <c r="P101" s="785">
        <v>0</v>
      </c>
      <c r="Q101" s="784">
        <v>0.2654150747876805</v>
      </c>
      <c r="R101" s="114" t="s">
        <v>634</v>
      </c>
    </row>
    <row r="102" spans="1:18" ht="25.5">
      <c r="A102" s="631" t="s">
        <v>1396</v>
      </c>
      <c r="B102" s="777" t="s">
        <v>466</v>
      </c>
      <c r="C102" s="778" t="s">
        <v>1397</v>
      </c>
      <c r="D102" s="779">
        <f t="shared" si="70"/>
        <v>100.00000000000001</v>
      </c>
      <c r="E102" s="780">
        <f t="shared" si="74"/>
        <v>28.807016268016241</v>
      </c>
      <c r="F102" s="781">
        <v>1.5696869516342322</v>
      </c>
      <c r="G102" s="782">
        <v>3.5211700050333485</v>
      </c>
      <c r="H102" s="783">
        <v>23.716159311348658</v>
      </c>
      <c r="I102" s="780">
        <f t="shared" si="71"/>
        <v>68.35620157722677</v>
      </c>
      <c r="J102" s="781">
        <v>42.338540112590032</v>
      </c>
      <c r="K102" s="782">
        <v>23.271832781851142</v>
      </c>
      <c r="L102" s="783">
        <v>2.7458286827856022</v>
      </c>
      <c r="M102" s="784">
        <v>2.353239707549355</v>
      </c>
      <c r="N102" s="775">
        <f t="shared" si="72"/>
        <v>0.21812737241996336</v>
      </c>
      <c r="O102" s="782">
        <v>0.21812737241996336</v>
      </c>
      <c r="P102" s="785">
        <v>0</v>
      </c>
      <c r="Q102" s="784">
        <v>0.2654150747876805</v>
      </c>
      <c r="R102" s="114" t="s">
        <v>635</v>
      </c>
    </row>
    <row r="103" spans="1:18" ht="25.5">
      <c r="A103" s="631" t="s">
        <v>1398</v>
      </c>
      <c r="B103" s="777" t="s">
        <v>470</v>
      </c>
      <c r="C103" s="778" t="s">
        <v>1399</v>
      </c>
      <c r="D103" s="779">
        <f t="shared" si="70"/>
        <v>100.00000000000001</v>
      </c>
      <c r="E103" s="780">
        <f t="shared" si="74"/>
        <v>28.807016268016241</v>
      </c>
      <c r="F103" s="781">
        <v>1.5696869516342322</v>
      </c>
      <c r="G103" s="782">
        <v>3.5211700050333485</v>
      </c>
      <c r="H103" s="783">
        <v>23.716159311348658</v>
      </c>
      <c r="I103" s="780">
        <f t="shared" si="71"/>
        <v>68.35620157722677</v>
      </c>
      <c r="J103" s="781">
        <v>42.338540112590032</v>
      </c>
      <c r="K103" s="782">
        <v>23.271832781851142</v>
      </c>
      <c r="L103" s="783">
        <v>2.7458286827856022</v>
      </c>
      <c r="M103" s="784">
        <v>2.353239707549355</v>
      </c>
      <c r="N103" s="775">
        <f t="shared" si="72"/>
        <v>0.21812737241996336</v>
      </c>
      <c r="O103" s="782">
        <v>0.21812737241996336</v>
      </c>
      <c r="P103" s="785">
        <v>0</v>
      </c>
      <c r="Q103" s="784">
        <v>0.2654150747876805</v>
      </c>
      <c r="R103" s="114" t="s">
        <v>636</v>
      </c>
    </row>
    <row r="104" spans="1:18" ht="25.5">
      <c r="A104" s="631" t="s">
        <v>1400</v>
      </c>
      <c r="B104" s="786" t="s">
        <v>486</v>
      </c>
      <c r="C104" s="778" t="s">
        <v>1401</v>
      </c>
      <c r="D104" s="779">
        <f t="shared" si="70"/>
        <v>100.00000000000001</v>
      </c>
      <c r="E104" s="780">
        <f t="shared" si="74"/>
        <v>28.807016268016241</v>
      </c>
      <c r="F104" s="781">
        <v>1.5696869516342322</v>
      </c>
      <c r="G104" s="782">
        <v>3.5211700050333485</v>
      </c>
      <c r="H104" s="783">
        <v>23.716159311348658</v>
      </c>
      <c r="I104" s="780">
        <f t="shared" si="71"/>
        <v>68.35620157722677</v>
      </c>
      <c r="J104" s="781">
        <v>42.338540112590032</v>
      </c>
      <c r="K104" s="782">
        <v>23.271832781851142</v>
      </c>
      <c r="L104" s="783">
        <v>2.7458286827856022</v>
      </c>
      <c r="M104" s="784">
        <v>2.353239707549355</v>
      </c>
      <c r="N104" s="775">
        <f t="shared" si="72"/>
        <v>0.21812737241996336</v>
      </c>
      <c r="O104" s="782">
        <v>0.21812737241996336</v>
      </c>
      <c r="P104" s="785">
        <v>0</v>
      </c>
      <c r="Q104" s="784">
        <v>0.2654150747876805</v>
      </c>
      <c r="R104" s="114" t="s">
        <v>637</v>
      </c>
    </row>
    <row r="105" spans="1:18" ht="25.5">
      <c r="A105" s="631" t="s">
        <v>1402</v>
      </c>
      <c r="B105" s="786" t="s">
        <v>488</v>
      </c>
      <c r="C105" s="778" t="s">
        <v>1403</v>
      </c>
      <c r="D105" s="779">
        <f t="shared" si="70"/>
        <v>100.00000000000001</v>
      </c>
      <c r="E105" s="780">
        <f t="shared" si="74"/>
        <v>28.807016268016241</v>
      </c>
      <c r="F105" s="781">
        <v>1.5696869516342322</v>
      </c>
      <c r="G105" s="782">
        <v>3.5211700050333485</v>
      </c>
      <c r="H105" s="783">
        <v>23.716159311348658</v>
      </c>
      <c r="I105" s="780">
        <f t="shared" si="71"/>
        <v>68.35620157722677</v>
      </c>
      <c r="J105" s="781">
        <v>42.338540112590032</v>
      </c>
      <c r="K105" s="782">
        <v>23.271832781851142</v>
      </c>
      <c r="L105" s="783">
        <v>2.7458286827856022</v>
      </c>
      <c r="M105" s="784">
        <v>2.353239707549355</v>
      </c>
      <c r="N105" s="775">
        <f t="shared" si="72"/>
        <v>0.21812737241996336</v>
      </c>
      <c r="O105" s="782">
        <v>0.21812737241996336</v>
      </c>
      <c r="P105" s="785">
        <v>0</v>
      </c>
      <c r="Q105" s="784">
        <v>0.2654150747876805</v>
      </c>
      <c r="R105" s="114" t="s">
        <v>638</v>
      </c>
    </row>
    <row r="106" spans="1:18" ht="25.5">
      <c r="A106" s="631" t="s">
        <v>1404</v>
      </c>
      <c r="B106" s="786" t="s">
        <v>639</v>
      </c>
      <c r="C106" s="778" t="s">
        <v>1405</v>
      </c>
      <c r="D106" s="779">
        <f t="shared" si="70"/>
        <v>100.00000000000001</v>
      </c>
      <c r="E106" s="780">
        <f t="shared" si="74"/>
        <v>28.807016268016241</v>
      </c>
      <c r="F106" s="781">
        <v>1.5696869516342322</v>
      </c>
      <c r="G106" s="782">
        <v>3.5211700050333485</v>
      </c>
      <c r="H106" s="783">
        <v>23.716159311348658</v>
      </c>
      <c r="I106" s="780">
        <f t="shared" si="71"/>
        <v>68.35620157722677</v>
      </c>
      <c r="J106" s="781">
        <v>42.338540112590032</v>
      </c>
      <c r="K106" s="782">
        <v>23.271832781851142</v>
      </c>
      <c r="L106" s="783">
        <v>2.7458286827856022</v>
      </c>
      <c r="M106" s="784">
        <v>2.353239707549355</v>
      </c>
      <c r="N106" s="775">
        <f t="shared" si="72"/>
        <v>0.21812737241996336</v>
      </c>
      <c r="O106" s="782">
        <v>0.21812737241996336</v>
      </c>
      <c r="P106" s="785">
        <v>0</v>
      </c>
      <c r="Q106" s="784">
        <v>0.2654150747876805</v>
      </c>
      <c r="R106" s="114" t="s">
        <v>640</v>
      </c>
    </row>
    <row r="107" spans="1:18" ht="25.5">
      <c r="A107" s="631" t="s">
        <v>1406</v>
      </c>
      <c r="B107" s="786" t="s">
        <v>641</v>
      </c>
      <c r="C107" s="778" t="s">
        <v>1407</v>
      </c>
      <c r="D107" s="779">
        <f t="shared" si="70"/>
        <v>100.00000000000001</v>
      </c>
      <c r="E107" s="780">
        <f t="shared" si="74"/>
        <v>28.807016268016241</v>
      </c>
      <c r="F107" s="781">
        <v>1.5696869516342322</v>
      </c>
      <c r="G107" s="782">
        <v>3.5211700050333485</v>
      </c>
      <c r="H107" s="783">
        <v>23.716159311348658</v>
      </c>
      <c r="I107" s="780">
        <f t="shared" si="71"/>
        <v>68.35620157722677</v>
      </c>
      <c r="J107" s="781">
        <v>42.338540112590032</v>
      </c>
      <c r="K107" s="782">
        <v>23.271832781851142</v>
      </c>
      <c r="L107" s="783">
        <v>2.7458286827856022</v>
      </c>
      <c r="M107" s="784">
        <v>2.353239707549355</v>
      </c>
      <c r="N107" s="775">
        <f t="shared" si="72"/>
        <v>0.21812737241996336</v>
      </c>
      <c r="O107" s="782">
        <v>0.21812737241996336</v>
      </c>
      <c r="P107" s="785">
        <v>0</v>
      </c>
      <c r="Q107" s="784">
        <v>0.2654150747876805</v>
      </c>
      <c r="R107" s="114" t="s">
        <v>642</v>
      </c>
    </row>
    <row r="108" spans="1:18" ht="25.5">
      <c r="A108" s="631" t="s">
        <v>1408</v>
      </c>
      <c r="B108" s="786" t="s">
        <v>643</v>
      </c>
      <c r="C108" s="778" t="s">
        <v>1409</v>
      </c>
      <c r="D108" s="779">
        <f t="shared" si="70"/>
        <v>100.00000000000001</v>
      </c>
      <c r="E108" s="780">
        <f t="shared" si="74"/>
        <v>28.807016268016241</v>
      </c>
      <c r="F108" s="781">
        <v>1.5696869516342322</v>
      </c>
      <c r="G108" s="782">
        <v>3.5211700050333485</v>
      </c>
      <c r="H108" s="783">
        <v>23.716159311348658</v>
      </c>
      <c r="I108" s="780">
        <f t="shared" si="71"/>
        <v>68.35620157722677</v>
      </c>
      <c r="J108" s="781">
        <v>42.338540112590032</v>
      </c>
      <c r="K108" s="782">
        <v>23.271832781851142</v>
      </c>
      <c r="L108" s="783">
        <v>2.7458286827856022</v>
      </c>
      <c r="M108" s="784">
        <v>2.353239707549355</v>
      </c>
      <c r="N108" s="775">
        <f t="shared" si="72"/>
        <v>0.21812737241996336</v>
      </c>
      <c r="O108" s="782">
        <v>0.21812737241996336</v>
      </c>
      <c r="P108" s="785">
        <v>0</v>
      </c>
      <c r="Q108" s="784">
        <v>0.2654150747876805</v>
      </c>
      <c r="R108" s="114" t="s">
        <v>644</v>
      </c>
    </row>
    <row r="109" spans="1:18" ht="25.5">
      <c r="A109" s="631" t="s">
        <v>1410</v>
      </c>
      <c r="B109" s="786" t="s">
        <v>645</v>
      </c>
      <c r="C109" s="778" t="s">
        <v>1411</v>
      </c>
      <c r="D109" s="779">
        <f t="shared" si="70"/>
        <v>100.00000000000001</v>
      </c>
      <c r="E109" s="780">
        <f t="shared" si="74"/>
        <v>28.807016268016241</v>
      </c>
      <c r="F109" s="781">
        <v>1.5696869516342322</v>
      </c>
      <c r="G109" s="782">
        <v>3.5211700050333485</v>
      </c>
      <c r="H109" s="783">
        <v>23.716159311348658</v>
      </c>
      <c r="I109" s="780">
        <f t="shared" si="71"/>
        <v>68.35620157722677</v>
      </c>
      <c r="J109" s="781">
        <v>42.338540112590032</v>
      </c>
      <c r="K109" s="782">
        <v>23.271832781851142</v>
      </c>
      <c r="L109" s="783">
        <v>2.7458286827856022</v>
      </c>
      <c r="M109" s="784">
        <v>2.353239707549355</v>
      </c>
      <c r="N109" s="775">
        <f t="shared" si="72"/>
        <v>0.21812737241996336</v>
      </c>
      <c r="O109" s="782">
        <v>0.21812737241996336</v>
      </c>
      <c r="P109" s="785">
        <v>0</v>
      </c>
      <c r="Q109" s="784">
        <v>0.2654150747876805</v>
      </c>
      <c r="R109" s="114" t="s">
        <v>646</v>
      </c>
    </row>
    <row r="110" spans="1:18" ht="25.5">
      <c r="A110" s="631" t="s">
        <v>1412</v>
      </c>
      <c r="B110" s="786" t="s">
        <v>647</v>
      </c>
      <c r="C110" s="778" t="s">
        <v>1413</v>
      </c>
      <c r="D110" s="779">
        <f t="shared" si="70"/>
        <v>100.00000000000001</v>
      </c>
      <c r="E110" s="780">
        <f t="shared" si="74"/>
        <v>28.807016268016241</v>
      </c>
      <c r="F110" s="781">
        <v>1.5696869516342322</v>
      </c>
      <c r="G110" s="782">
        <v>3.5211700050333485</v>
      </c>
      <c r="H110" s="783">
        <v>23.716159311348658</v>
      </c>
      <c r="I110" s="780">
        <f t="shared" si="71"/>
        <v>68.35620157722677</v>
      </c>
      <c r="J110" s="781">
        <v>42.338540112590032</v>
      </c>
      <c r="K110" s="782">
        <v>23.271832781851142</v>
      </c>
      <c r="L110" s="783">
        <v>2.7458286827856022</v>
      </c>
      <c r="M110" s="784">
        <v>2.353239707549355</v>
      </c>
      <c r="N110" s="775">
        <f t="shared" si="72"/>
        <v>0.21812737241996336</v>
      </c>
      <c r="O110" s="782">
        <v>0.21812737241996336</v>
      </c>
      <c r="P110" s="785">
        <v>0</v>
      </c>
      <c r="Q110" s="784">
        <v>0.2654150747876805</v>
      </c>
      <c r="R110" s="114" t="s">
        <v>648</v>
      </c>
    </row>
    <row r="111" spans="1:18" ht="25.5">
      <c r="A111" s="631" t="s">
        <v>1414</v>
      </c>
      <c r="B111" s="786" t="s">
        <v>649</v>
      </c>
      <c r="C111" s="778" t="s">
        <v>1415</v>
      </c>
      <c r="D111" s="779">
        <f t="shared" si="70"/>
        <v>100.00000000000001</v>
      </c>
      <c r="E111" s="780">
        <f t="shared" si="74"/>
        <v>28.807016268016241</v>
      </c>
      <c r="F111" s="781">
        <v>1.5696869516342322</v>
      </c>
      <c r="G111" s="782">
        <v>3.5211700050333485</v>
      </c>
      <c r="H111" s="783">
        <v>23.716159311348658</v>
      </c>
      <c r="I111" s="780">
        <f t="shared" si="71"/>
        <v>68.35620157722677</v>
      </c>
      <c r="J111" s="781">
        <v>42.338540112590032</v>
      </c>
      <c r="K111" s="782">
        <v>23.271832781851142</v>
      </c>
      <c r="L111" s="783">
        <v>2.7458286827856022</v>
      </c>
      <c r="M111" s="784">
        <v>2.353239707549355</v>
      </c>
      <c r="N111" s="775">
        <f t="shared" si="72"/>
        <v>0.21812737241996336</v>
      </c>
      <c r="O111" s="782">
        <v>0.21812737241996336</v>
      </c>
      <c r="P111" s="785">
        <v>0</v>
      </c>
      <c r="Q111" s="784">
        <v>0.2654150747876805</v>
      </c>
      <c r="R111" s="114" t="s">
        <v>650</v>
      </c>
    </row>
    <row r="112" spans="1:18" ht="25.5">
      <c r="A112" s="631" t="s">
        <v>1416</v>
      </c>
      <c r="B112" s="786" t="s">
        <v>651</v>
      </c>
      <c r="C112" s="778" t="s">
        <v>1417</v>
      </c>
      <c r="D112" s="779">
        <f t="shared" si="70"/>
        <v>100.00000000000001</v>
      </c>
      <c r="E112" s="780">
        <f t="shared" si="73"/>
        <v>28.807016268016241</v>
      </c>
      <c r="F112" s="781">
        <v>1.5696869516342322</v>
      </c>
      <c r="G112" s="782">
        <v>3.5211700050333485</v>
      </c>
      <c r="H112" s="783">
        <v>23.716159311348658</v>
      </c>
      <c r="I112" s="780">
        <f t="shared" si="71"/>
        <v>68.35620157722677</v>
      </c>
      <c r="J112" s="781">
        <v>42.338540112590032</v>
      </c>
      <c r="K112" s="782">
        <v>23.271832781851142</v>
      </c>
      <c r="L112" s="783">
        <v>2.7458286827856022</v>
      </c>
      <c r="M112" s="784">
        <v>2.353239707549355</v>
      </c>
      <c r="N112" s="775">
        <f t="shared" si="72"/>
        <v>0.21812737241996336</v>
      </c>
      <c r="O112" s="782">
        <v>0.21812737241996336</v>
      </c>
      <c r="P112" s="785">
        <v>0</v>
      </c>
      <c r="Q112" s="784">
        <v>0.2654150747876805</v>
      </c>
      <c r="R112" s="114" t="s">
        <v>652</v>
      </c>
    </row>
    <row r="113" spans="1:21" ht="25.5">
      <c r="A113" s="631" t="s">
        <v>1418</v>
      </c>
      <c r="B113" s="777" t="s">
        <v>653</v>
      </c>
      <c r="C113" s="778" t="s">
        <v>1419</v>
      </c>
      <c r="D113" s="779">
        <f t="shared" si="70"/>
        <v>100.00000000000001</v>
      </c>
      <c r="E113" s="780">
        <f t="shared" si="73"/>
        <v>28.807016268016241</v>
      </c>
      <c r="F113" s="781">
        <v>1.5696869516342322</v>
      </c>
      <c r="G113" s="782">
        <v>3.5211700050333485</v>
      </c>
      <c r="H113" s="783">
        <v>23.716159311348658</v>
      </c>
      <c r="I113" s="780">
        <f t="shared" si="71"/>
        <v>68.35620157722677</v>
      </c>
      <c r="J113" s="781">
        <v>42.338540112590032</v>
      </c>
      <c r="K113" s="782">
        <v>23.271832781851142</v>
      </c>
      <c r="L113" s="783">
        <v>2.7458286827856022</v>
      </c>
      <c r="M113" s="784">
        <v>2.353239707549355</v>
      </c>
      <c r="N113" s="775">
        <f t="shared" si="72"/>
        <v>0.21812737241996336</v>
      </c>
      <c r="O113" s="782">
        <v>0.21812737241996336</v>
      </c>
      <c r="P113" s="785">
        <v>0</v>
      </c>
      <c r="Q113" s="784">
        <v>0.2654150747876805</v>
      </c>
      <c r="R113" s="114" t="s">
        <v>654</v>
      </c>
    </row>
    <row r="114" spans="1:21" ht="25.5">
      <c r="A114" s="631" t="s">
        <v>1420</v>
      </c>
      <c r="B114" s="786" t="s">
        <v>655</v>
      </c>
      <c r="C114" s="787" t="s">
        <v>1421</v>
      </c>
      <c r="D114" s="788">
        <f t="shared" si="70"/>
        <v>100.00000000000001</v>
      </c>
      <c r="E114" s="789">
        <f t="shared" si="73"/>
        <v>28.807016268016241</v>
      </c>
      <c r="F114" s="790">
        <v>1.5696869516342322</v>
      </c>
      <c r="G114" s="791">
        <v>3.5211700050333485</v>
      </c>
      <c r="H114" s="792">
        <v>23.716159311348658</v>
      </c>
      <c r="I114" s="789">
        <f t="shared" si="71"/>
        <v>68.35620157722677</v>
      </c>
      <c r="J114" s="790">
        <v>42.338540112590032</v>
      </c>
      <c r="K114" s="791">
        <v>23.271832781851142</v>
      </c>
      <c r="L114" s="792">
        <v>2.7458286827856022</v>
      </c>
      <c r="M114" s="793">
        <v>2.353239707549355</v>
      </c>
      <c r="N114" s="775">
        <f t="shared" si="72"/>
        <v>0.21812737241996336</v>
      </c>
      <c r="O114" s="791">
        <v>0.21812737241996336</v>
      </c>
      <c r="P114" s="794">
        <v>0</v>
      </c>
      <c r="Q114" s="793">
        <v>0.2654150747876805</v>
      </c>
      <c r="R114" s="114" t="s">
        <v>656</v>
      </c>
    </row>
    <row r="115" spans="1:21" ht="26.25" thickBot="1">
      <c r="A115" s="631" t="s">
        <v>1422</v>
      </c>
      <c r="B115" s="795" t="s">
        <v>657</v>
      </c>
      <c r="C115" s="796" t="s">
        <v>1423</v>
      </c>
      <c r="D115" s="797">
        <f t="shared" si="70"/>
        <v>100.00000000000001</v>
      </c>
      <c r="E115" s="798">
        <f t="shared" si="73"/>
        <v>28.807016268016241</v>
      </c>
      <c r="F115" s="799">
        <v>1.5696869516342322</v>
      </c>
      <c r="G115" s="800">
        <v>3.5211700050333485</v>
      </c>
      <c r="H115" s="801">
        <v>23.716159311348658</v>
      </c>
      <c r="I115" s="798">
        <f t="shared" si="71"/>
        <v>68.35620157722677</v>
      </c>
      <c r="J115" s="799">
        <v>42.338540112590032</v>
      </c>
      <c r="K115" s="800">
        <v>23.271832781851142</v>
      </c>
      <c r="L115" s="801">
        <v>2.7458286827856022</v>
      </c>
      <c r="M115" s="802">
        <v>2.353239707549355</v>
      </c>
      <c r="N115" s="775">
        <f t="shared" si="72"/>
        <v>0.21812737241996336</v>
      </c>
      <c r="O115" s="800">
        <v>0.21812737241996336</v>
      </c>
      <c r="P115" s="803">
        <v>0</v>
      </c>
      <c r="Q115" s="802">
        <v>0.2654150747876805</v>
      </c>
      <c r="R115" s="114" t="s">
        <v>658</v>
      </c>
    </row>
    <row r="116" spans="1:21" ht="16.5" thickTop="1" thickBot="1">
      <c r="A116" s="631" t="s">
        <v>659</v>
      </c>
      <c r="B116" s="647" t="s">
        <v>490</v>
      </c>
      <c r="C116" s="647" t="s">
        <v>660</v>
      </c>
      <c r="D116" s="804">
        <f>D117+D121+D128+D130+D136+D139</f>
        <v>0</v>
      </c>
      <c r="E116" s="805">
        <f t="shared" ref="E116:Q116" si="75">E117+E121+E128+E130+E136+E139</f>
        <v>0</v>
      </c>
      <c r="F116" s="806">
        <f t="shared" si="75"/>
        <v>0</v>
      </c>
      <c r="G116" s="807">
        <f t="shared" si="75"/>
        <v>0</v>
      </c>
      <c r="H116" s="808">
        <f t="shared" si="75"/>
        <v>0</v>
      </c>
      <c r="I116" s="805">
        <f t="shared" si="75"/>
        <v>0</v>
      </c>
      <c r="J116" s="806">
        <f t="shared" si="75"/>
        <v>0</v>
      </c>
      <c r="K116" s="807">
        <f t="shared" si="75"/>
        <v>0</v>
      </c>
      <c r="L116" s="808">
        <f t="shared" si="75"/>
        <v>0</v>
      </c>
      <c r="M116" s="805">
        <f t="shared" si="75"/>
        <v>0</v>
      </c>
      <c r="N116" s="809">
        <f t="shared" si="72"/>
        <v>0</v>
      </c>
      <c r="O116" s="807">
        <f>O117+O121+O128+O130+O136+O139</f>
        <v>0</v>
      </c>
      <c r="P116" s="810">
        <f t="shared" si="75"/>
        <v>0</v>
      </c>
      <c r="Q116" s="805">
        <f t="shared" si="75"/>
        <v>0</v>
      </c>
    </row>
    <row r="117" spans="1:21" ht="15.75" thickTop="1">
      <c r="A117" s="631"/>
      <c r="B117" s="655" t="s">
        <v>492</v>
      </c>
      <c r="C117" s="656" t="s">
        <v>6</v>
      </c>
      <c r="D117" s="769">
        <f>SUM(D118:D120)</f>
        <v>0</v>
      </c>
      <c r="E117" s="811">
        <f>SUM(F117:H117)</f>
        <v>0</v>
      </c>
      <c r="F117" s="812">
        <f>SUM(F118:F120)</f>
        <v>0</v>
      </c>
      <c r="G117" s="813">
        <f>SUM(G118:G120)</f>
        <v>0</v>
      </c>
      <c r="H117" s="814">
        <f>SUM(H118:H120)</f>
        <v>0</v>
      </c>
      <c r="I117" s="811">
        <f t="shared" ref="I117:I142" si="76">SUM(J117:L117)</f>
        <v>0</v>
      </c>
      <c r="J117" s="812">
        <f t="shared" ref="J117:Q117" si="77">SUM(J118:J120)</f>
        <v>0</v>
      </c>
      <c r="K117" s="813">
        <f t="shared" si="77"/>
        <v>0</v>
      </c>
      <c r="L117" s="814">
        <f t="shared" si="77"/>
        <v>0</v>
      </c>
      <c r="M117" s="811">
        <f t="shared" si="77"/>
        <v>0</v>
      </c>
      <c r="N117" s="815">
        <f t="shared" si="72"/>
        <v>0</v>
      </c>
      <c r="O117" s="813">
        <f>SUM(O118:O120)</f>
        <v>0</v>
      </c>
      <c r="P117" s="816">
        <f t="shared" si="77"/>
        <v>0</v>
      </c>
      <c r="Q117" s="811">
        <f t="shared" si="77"/>
        <v>0</v>
      </c>
    </row>
    <row r="118" spans="1:21">
      <c r="A118" s="631"/>
      <c r="B118" s="664" t="s">
        <v>493</v>
      </c>
      <c r="C118" s="665" t="s">
        <v>8</v>
      </c>
      <c r="D118" s="817">
        <v>0</v>
      </c>
      <c r="E118" s="818">
        <f>SUM(F118:H118)</f>
        <v>0</v>
      </c>
      <c r="F118" s="819">
        <f t="shared" ref="F118:H120" si="78">IFERROR($D118*F144/100, 0)</f>
        <v>0</v>
      </c>
      <c r="G118" s="820">
        <f t="shared" si="78"/>
        <v>0</v>
      </c>
      <c r="H118" s="821">
        <f t="shared" si="78"/>
        <v>0</v>
      </c>
      <c r="I118" s="818">
        <f t="shared" si="76"/>
        <v>0</v>
      </c>
      <c r="J118" s="819">
        <f t="shared" ref="J118:M120" si="79">IFERROR($D118*J144/100, 0)</f>
        <v>0</v>
      </c>
      <c r="K118" s="820">
        <f t="shared" si="79"/>
        <v>0</v>
      </c>
      <c r="L118" s="821">
        <f t="shared" si="79"/>
        <v>0</v>
      </c>
      <c r="M118" s="818">
        <f t="shared" si="79"/>
        <v>0</v>
      </c>
      <c r="N118" s="822">
        <f t="shared" si="72"/>
        <v>0</v>
      </c>
      <c r="O118" s="820">
        <f t="shared" ref="O118:Q120" si="80">IFERROR($D118*O144/100, 0)</f>
        <v>0</v>
      </c>
      <c r="P118" s="823">
        <f t="shared" si="80"/>
        <v>0</v>
      </c>
      <c r="Q118" s="818">
        <f t="shared" si="80"/>
        <v>0</v>
      </c>
      <c r="R118" s="114" t="s">
        <v>1382</v>
      </c>
    </row>
    <row r="119" spans="1:21">
      <c r="A119" s="631"/>
      <c r="B119" s="664" t="s">
        <v>661</v>
      </c>
      <c r="C119" s="665" t="s">
        <v>9</v>
      </c>
      <c r="D119" s="817">
        <v>0</v>
      </c>
      <c r="E119" s="818">
        <f t="shared" ref="E119:E138" si="81">SUM(F119:H119)</f>
        <v>0</v>
      </c>
      <c r="F119" s="819">
        <f t="shared" si="78"/>
        <v>0</v>
      </c>
      <c r="G119" s="820">
        <f t="shared" si="78"/>
        <v>0</v>
      </c>
      <c r="H119" s="821">
        <f t="shared" si="78"/>
        <v>0</v>
      </c>
      <c r="I119" s="818">
        <f t="shared" si="76"/>
        <v>0</v>
      </c>
      <c r="J119" s="819">
        <f t="shared" si="79"/>
        <v>0</v>
      </c>
      <c r="K119" s="820">
        <f t="shared" si="79"/>
        <v>0</v>
      </c>
      <c r="L119" s="821">
        <f t="shared" si="79"/>
        <v>0</v>
      </c>
      <c r="M119" s="818">
        <f t="shared" si="79"/>
        <v>0</v>
      </c>
      <c r="N119" s="822">
        <f t="shared" si="72"/>
        <v>0</v>
      </c>
      <c r="O119" s="820">
        <f t="shared" si="80"/>
        <v>0</v>
      </c>
      <c r="P119" s="823">
        <f t="shared" si="80"/>
        <v>0</v>
      </c>
      <c r="Q119" s="818">
        <f t="shared" si="80"/>
        <v>0</v>
      </c>
      <c r="R119" s="114" t="s">
        <v>1384</v>
      </c>
    </row>
    <row r="120" spans="1:21">
      <c r="A120" s="631"/>
      <c r="B120" s="664" t="s">
        <v>662</v>
      </c>
      <c r="C120" s="665" t="s">
        <v>11</v>
      </c>
      <c r="D120" s="817">
        <v>0</v>
      </c>
      <c r="E120" s="818">
        <f t="shared" si="81"/>
        <v>0</v>
      </c>
      <c r="F120" s="819">
        <f t="shared" si="78"/>
        <v>0</v>
      </c>
      <c r="G120" s="820">
        <f t="shared" si="78"/>
        <v>0</v>
      </c>
      <c r="H120" s="821">
        <f t="shared" si="78"/>
        <v>0</v>
      </c>
      <c r="I120" s="818">
        <f t="shared" si="76"/>
        <v>0</v>
      </c>
      <c r="J120" s="819">
        <f t="shared" si="79"/>
        <v>0</v>
      </c>
      <c r="K120" s="820">
        <f t="shared" si="79"/>
        <v>0</v>
      </c>
      <c r="L120" s="821">
        <f t="shared" si="79"/>
        <v>0</v>
      </c>
      <c r="M120" s="818">
        <f t="shared" si="79"/>
        <v>0</v>
      </c>
      <c r="N120" s="822">
        <f t="shared" si="72"/>
        <v>0</v>
      </c>
      <c r="O120" s="820">
        <f t="shared" si="80"/>
        <v>0</v>
      </c>
      <c r="P120" s="823">
        <f t="shared" si="80"/>
        <v>0</v>
      </c>
      <c r="Q120" s="818">
        <f t="shared" si="80"/>
        <v>0</v>
      </c>
      <c r="R120" s="114" t="s">
        <v>1386</v>
      </c>
    </row>
    <row r="121" spans="1:21">
      <c r="A121" s="631"/>
      <c r="B121" s="655" t="s">
        <v>149</v>
      </c>
      <c r="C121" s="673" t="s">
        <v>13</v>
      </c>
      <c r="D121" s="769">
        <f>SUM(D122:D127)</f>
        <v>0</v>
      </c>
      <c r="E121" s="811">
        <f t="shared" si="81"/>
        <v>0</v>
      </c>
      <c r="F121" s="812">
        <f>SUM(F122:F127)</f>
        <v>0</v>
      </c>
      <c r="G121" s="813">
        <f>SUM(G122:G127)</f>
        <v>0</v>
      </c>
      <c r="H121" s="814">
        <f>SUM(H122:H127)</f>
        <v>0</v>
      </c>
      <c r="I121" s="811">
        <f t="shared" si="76"/>
        <v>0</v>
      </c>
      <c r="J121" s="812">
        <f t="shared" ref="J121:Q121" si="82">SUM(J122:J127)</f>
        <v>0</v>
      </c>
      <c r="K121" s="813">
        <f t="shared" si="82"/>
        <v>0</v>
      </c>
      <c r="L121" s="814">
        <f t="shared" si="82"/>
        <v>0</v>
      </c>
      <c r="M121" s="811">
        <f t="shared" si="82"/>
        <v>0</v>
      </c>
      <c r="N121" s="815">
        <f t="shared" si="72"/>
        <v>0</v>
      </c>
      <c r="O121" s="813">
        <f>SUM(O122:O127)</f>
        <v>0</v>
      </c>
      <c r="P121" s="816">
        <f t="shared" si="82"/>
        <v>0</v>
      </c>
      <c r="Q121" s="811">
        <f t="shared" si="82"/>
        <v>0</v>
      </c>
    </row>
    <row r="122" spans="1:21">
      <c r="A122" s="631"/>
      <c r="B122" s="664" t="s">
        <v>494</v>
      </c>
      <c r="C122" s="665" t="s">
        <v>15</v>
      </c>
      <c r="D122" s="817">
        <v>0</v>
      </c>
      <c r="E122" s="818">
        <f t="shared" si="81"/>
        <v>0</v>
      </c>
      <c r="F122" s="819">
        <f t="shared" ref="F122:H127" si="83">IFERROR($D122*F147/100, 0)</f>
        <v>0</v>
      </c>
      <c r="G122" s="820">
        <f t="shared" si="83"/>
        <v>0</v>
      </c>
      <c r="H122" s="821">
        <f t="shared" si="83"/>
        <v>0</v>
      </c>
      <c r="I122" s="818">
        <f t="shared" si="76"/>
        <v>0</v>
      </c>
      <c r="J122" s="819">
        <f t="shared" ref="J122:M127" si="84">IFERROR($D122*J147/100, 0)</f>
        <v>0</v>
      </c>
      <c r="K122" s="820">
        <f t="shared" si="84"/>
        <v>0</v>
      </c>
      <c r="L122" s="821">
        <f t="shared" si="84"/>
        <v>0</v>
      </c>
      <c r="M122" s="818">
        <f t="shared" si="84"/>
        <v>0</v>
      </c>
      <c r="N122" s="822">
        <f t="shared" si="72"/>
        <v>0</v>
      </c>
      <c r="O122" s="820">
        <f t="shared" ref="O122:Q127" si="85">IFERROR($D122*O147/100, 0)</f>
        <v>0</v>
      </c>
      <c r="P122" s="823">
        <f t="shared" si="85"/>
        <v>0</v>
      </c>
      <c r="Q122" s="818">
        <f t="shared" si="85"/>
        <v>0</v>
      </c>
      <c r="R122" s="114" t="s">
        <v>1388</v>
      </c>
    </row>
    <row r="123" spans="1:21">
      <c r="A123" s="631"/>
      <c r="B123" s="664" t="s">
        <v>496</v>
      </c>
      <c r="C123" s="665" t="s">
        <v>595</v>
      </c>
      <c r="D123" s="817">
        <v>0</v>
      </c>
      <c r="E123" s="818">
        <f t="shared" si="81"/>
        <v>0</v>
      </c>
      <c r="F123" s="819">
        <f t="shared" si="83"/>
        <v>0</v>
      </c>
      <c r="G123" s="820">
        <f t="shared" si="83"/>
        <v>0</v>
      </c>
      <c r="H123" s="821">
        <f t="shared" si="83"/>
        <v>0</v>
      </c>
      <c r="I123" s="818">
        <f t="shared" si="76"/>
        <v>0</v>
      </c>
      <c r="J123" s="819">
        <f t="shared" si="84"/>
        <v>0</v>
      </c>
      <c r="K123" s="820">
        <f t="shared" si="84"/>
        <v>0</v>
      </c>
      <c r="L123" s="821">
        <f t="shared" si="84"/>
        <v>0</v>
      </c>
      <c r="M123" s="818">
        <f t="shared" si="84"/>
        <v>0</v>
      </c>
      <c r="N123" s="822">
        <f t="shared" si="72"/>
        <v>0</v>
      </c>
      <c r="O123" s="820">
        <f t="shared" si="85"/>
        <v>0</v>
      </c>
      <c r="P123" s="823">
        <f t="shared" si="85"/>
        <v>0</v>
      </c>
      <c r="Q123" s="818">
        <f t="shared" si="85"/>
        <v>0</v>
      </c>
      <c r="R123" s="726" t="s">
        <v>1390</v>
      </c>
      <c r="S123" s="726" t="s">
        <v>1436</v>
      </c>
      <c r="T123" s="726" t="s">
        <v>1437</v>
      </c>
      <c r="U123" s="726" t="s">
        <v>1438</v>
      </c>
    </row>
    <row r="124" spans="1:21">
      <c r="A124" s="631"/>
      <c r="B124" s="664" t="s">
        <v>663</v>
      </c>
      <c r="C124" s="665" t="s">
        <v>21</v>
      </c>
      <c r="D124" s="817">
        <v>0</v>
      </c>
      <c r="E124" s="818">
        <f t="shared" si="81"/>
        <v>0</v>
      </c>
      <c r="F124" s="819">
        <f t="shared" si="83"/>
        <v>0</v>
      </c>
      <c r="G124" s="820">
        <f t="shared" si="83"/>
        <v>0</v>
      </c>
      <c r="H124" s="821">
        <f t="shared" si="83"/>
        <v>0</v>
      </c>
      <c r="I124" s="818">
        <f t="shared" ref="I124:I127" si="86">SUM(J124:L124)</f>
        <v>0</v>
      </c>
      <c r="J124" s="819">
        <f t="shared" si="84"/>
        <v>0</v>
      </c>
      <c r="K124" s="820">
        <f t="shared" si="84"/>
        <v>0</v>
      </c>
      <c r="L124" s="821">
        <f t="shared" si="84"/>
        <v>0</v>
      </c>
      <c r="M124" s="818">
        <f t="shared" si="84"/>
        <v>0</v>
      </c>
      <c r="N124" s="822">
        <f t="shared" si="72"/>
        <v>0</v>
      </c>
      <c r="O124" s="820">
        <f t="shared" si="85"/>
        <v>0</v>
      </c>
      <c r="P124" s="823">
        <f t="shared" si="85"/>
        <v>0</v>
      </c>
      <c r="Q124" s="818">
        <f t="shared" si="85"/>
        <v>0</v>
      </c>
      <c r="R124" s="726" t="s">
        <v>1392</v>
      </c>
    </row>
    <row r="125" spans="1:21">
      <c r="A125" s="631"/>
      <c r="B125" s="664" t="s">
        <v>664</v>
      </c>
      <c r="C125" s="665" t="s">
        <v>23</v>
      </c>
      <c r="D125" s="817">
        <v>0</v>
      </c>
      <c r="E125" s="818">
        <f t="shared" si="81"/>
        <v>0</v>
      </c>
      <c r="F125" s="819">
        <f t="shared" si="83"/>
        <v>0</v>
      </c>
      <c r="G125" s="820">
        <f t="shared" si="83"/>
        <v>0</v>
      </c>
      <c r="H125" s="821">
        <f t="shared" si="83"/>
        <v>0</v>
      </c>
      <c r="I125" s="818">
        <f t="shared" si="86"/>
        <v>0</v>
      </c>
      <c r="J125" s="819">
        <f t="shared" si="84"/>
        <v>0</v>
      </c>
      <c r="K125" s="820">
        <f t="shared" si="84"/>
        <v>0</v>
      </c>
      <c r="L125" s="821">
        <f t="shared" si="84"/>
        <v>0</v>
      </c>
      <c r="M125" s="818">
        <f t="shared" si="84"/>
        <v>0</v>
      </c>
      <c r="N125" s="822">
        <f t="shared" si="72"/>
        <v>0</v>
      </c>
      <c r="O125" s="820">
        <f t="shared" si="85"/>
        <v>0</v>
      </c>
      <c r="P125" s="823">
        <f t="shared" si="85"/>
        <v>0</v>
      </c>
      <c r="Q125" s="818">
        <f t="shared" si="85"/>
        <v>0</v>
      </c>
      <c r="R125" s="726" t="s">
        <v>1394</v>
      </c>
    </row>
    <row r="126" spans="1:21">
      <c r="A126" s="631"/>
      <c r="B126" s="664" t="s">
        <v>665</v>
      </c>
      <c r="C126" s="665" t="s">
        <v>25</v>
      </c>
      <c r="D126" s="817">
        <v>0</v>
      </c>
      <c r="E126" s="818">
        <f t="shared" si="81"/>
        <v>0</v>
      </c>
      <c r="F126" s="819">
        <f t="shared" si="83"/>
        <v>0</v>
      </c>
      <c r="G126" s="820">
        <f t="shared" si="83"/>
        <v>0</v>
      </c>
      <c r="H126" s="821">
        <f t="shared" si="83"/>
        <v>0</v>
      </c>
      <c r="I126" s="818">
        <f t="shared" si="86"/>
        <v>0</v>
      </c>
      <c r="J126" s="819">
        <f t="shared" si="84"/>
        <v>0</v>
      </c>
      <c r="K126" s="820">
        <f t="shared" si="84"/>
        <v>0</v>
      </c>
      <c r="L126" s="821">
        <f t="shared" si="84"/>
        <v>0</v>
      </c>
      <c r="M126" s="818">
        <f t="shared" si="84"/>
        <v>0</v>
      </c>
      <c r="N126" s="822">
        <f t="shared" si="72"/>
        <v>0</v>
      </c>
      <c r="O126" s="820">
        <f t="shared" si="85"/>
        <v>0</v>
      </c>
      <c r="P126" s="823">
        <f t="shared" si="85"/>
        <v>0</v>
      </c>
      <c r="Q126" s="818">
        <f t="shared" si="85"/>
        <v>0</v>
      </c>
      <c r="R126" s="726" t="s">
        <v>1396</v>
      </c>
    </row>
    <row r="127" spans="1:21">
      <c r="A127" s="631"/>
      <c r="B127" s="664" t="s">
        <v>666</v>
      </c>
      <c r="C127" s="665" t="s">
        <v>667</v>
      </c>
      <c r="D127" s="817">
        <v>0</v>
      </c>
      <c r="E127" s="818">
        <f t="shared" si="81"/>
        <v>0</v>
      </c>
      <c r="F127" s="819">
        <f t="shared" si="83"/>
        <v>0</v>
      </c>
      <c r="G127" s="820">
        <f t="shared" si="83"/>
        <v>0</v>
      </c>
      <c r="H127" s="821">
        <f t="shared" si="83"/>
        <v>0</v>
      </c>
      <c r="I127" s="818">
        <f t="shared" si="86"/>
        <v>0</v>
      </c>
      <c r="J127" s="819">
        <f t="shared" si="84"/>
        <v>0</v>
      </c>
      <c r="K127" s="820">
        <f t="shared" si="84"/>
        <v>0</v>
      </c>
      <c r="L127" s="821">
        <f t="shared" si="84"/>
        <v>0</v>
      </c>
      <c r="M127" s="818">
        <f t="shared" si="84"/>
        <v>0</v>
      </c>
      <c r="N127" s="822">
        <f t="shared" si="72"/>
        <v>0</v>
      </c>
      <c r="O127" s="820">
        <f t="shared" si="85"/>
        <v>0</v>
      </c>
      <c r="P127" s="823">
        <f t="shared" si="85"/>
        <v>0</v>
      </c>
      <c r="Q127" s="818">
        <f t="shared" si="85"/>
        <v>0</v>
      </c>
      <c r="R127" s="726" t="s">
        <v>1398</v>
      </c>
    </row>
    <row r="128" spans="1:21">
      <c r="A128" s="631"/>
      <c r="B128" s="655" t="s">
        <v>151</v>
      </c>
      <c r="C128" s="678" t="s">
        <v>29</v>
      </c>
      <c r="D128" s="769">
        <f>D129</f>
        <v>0</v>
      </c>
      <c r="E128" s="811">
        <f t="shared" si="81"/>
        <v>0</v>
      </c>
      <c r="F128" s="812">
        <f>F129</f>
        <v>0</v>
      </c>
      <c r="G128" s="813">
        <f>G129</f>
        <v>0</v>
      </c>
      <c r="H128" s="814">
        <f>H129</f>
        <v>0</v>
      </c>
      <c r="I128" s="811">
        <f t="shared" si="76"/>
        <v>0</v>
      </c>
      <c r="J128" s="812">
        <f t="shared" ref="J128:Q128" si="87">J129</f>
        <v>0</v>
      </c>
      <c r="K128" s="813">
        <f t="shared" si="87"/>
        <v>0</v>
      </c>
      <c r="L128" s="814">
        <f t="shared" si="87"/>
        <v>0</v>
      </c>
      <c r="M128" s="811">
        <f t="shared" si="87"/>
        <v>0</v>
      </c>
      <c r="N128" s="815">
        <f t="shared" si="72"/>
        <v>0</v>
      </c>
      <c r="O128" s="813">
        <f>O129</f>
        <v>0</v>
      </c>
      <c r="P128" s="816">
        <f t="shared" si="87"/>
        <v>0</v>
      </c>
      <c r="Q128" s="811">
        <f t="shared" si="87"/>
        <v>0</v>
      </c>
    </row>
    <row r="129" spans="1:18">
      <c r="A129" s="631"/>
      <c r="B129" s="664" t="s">
        <v>497</v>
      </c>
      <c r="C129" s="679" t="s">
        <v>668</v>
      </c>
      <c r="D129" s="817">
        <v>0</v>
      </c>
      <c r="E129" s="818">
        <f t="shared" si="81"/>
        <v>0</v>
      </c>
      <c r="F129" s="819">
        <f>IFERROR($D129*F153/100, 0)</f>
        <v>0</v>
      </c>
      <c r="G129" s="820">
        <f>IFERROR($D129*G153/100, 0)</f>
        <v>0</v>
      </c>
      <c r="H129" s="821">
        <f>IFERROR($D129*H153/100, 0)</f>
        <v>0</v>
      </c>
      <c r="I129" s="818">
        <f t="shared" si="76"/>
        <v>0</v>
      </c>
      <c r="J129" s="819">
        <f t="shared" ref="J129:Q129" si="88">IFERROR($D129*J153/100, 0)</f>
        <v>0</v>
      </c>
      <c r="K129" s="820">
        <f t="shared" si="88"/>
        <v>0</v>
      </c>
      <c r="L129" s="821">
        <f t="shared" si="88"/>
        <v>0</v>
      </c>
      <c r="M129" s="818">
        <f t="shared" si="88"/>
        <v>0</v>
      </c>
      <c r="N129" s="822">
        <f t="shared" si="72"/>
        <v>0</v>
      </c>
      <c r="O129" s="820">
        <f>IFERROR($D129*O153/100, 0)</f>
        <v>0</v>
      </c>
      <c r="P129" s="823">
        <f t="shared" si="88"/>
        <v>0</v>
      </c>
      <c r="Q129" s="818">
        <f t="shared" si="88"/>
        <v>0</v>
      </c>
      <c r="R129" s="726" t="s">
        <v>1400</v>
      </c>
    </row>
    <row r="130" spans="1:18">
      <c r="A130" s="631"/>
      <c r="B130" s="655" t="s">
        <v>153</v>
      </c>
      <c r="C130" s="678" t="s">
        <v>35</v>
      </c>
      <c r="D130" s="769">
        <f>D131+D135</f>
        <v>0</v>
      </c>
      <c r="E130" s="811">
        <f t="shared" si="81"/>
        <v>0</v>
      </c>
      <c r="F130" s="812">
        <f>F131+F135</f>
        <v>0</v>
      </c>
      <c r="G130" s="813">
        <f>G131+G135</f>
        <v>0</v>
      </c>
      <c r="H130" s="814">
        <f>H131+H135</f>
        <v>0</v>
      </c>
      <c r="I130" s="811">
        <f t="shared" si="76"/>
        <v>0</v>
      </c>
      <c r="J130" s="812">
        <f t="shared" ref="J130:Q130" si="89">J131+J135</f>
        <v>0</v>
      </c>
      <c r="K130" s="813">
        <f t="shared" si="89"/>
        <v>0</v>
      </c>
      <c r="L130" s="814">
        <f t="shared" si="89"/>
        <v>0</v>
      </c>
      <c r="M130" s="811">
        <f t="shared" si="89"/>
        <v>0</v>
      </c>
      <c r="N130" s="815">
        <f t="shared" si="72"/>
        <v>0</v>
      </c>
      <c r="O130" s="813">
        <f>O131+O135</f>
        <v>0</v>
      </c>
      <c r="P130" s="816">
        <f t="shared" si="89"/>
        <v>0</v>
      </c>
      <c r="Q130" s="811">
        <f t="shared" si="89"/>
        <v>0</v>
      </c>
      <c r="R130" s="726"/>
    </row>
    <row r="131" spans="1:18">
      <c r="A131" s="631"/>
      <c r="B131" s="664" t="s">
        <v>498</v>
      </c>
      <c r="C131" s="679" t="s">
        <v>37</v>
      </c>
      <c r="D131" s="817">
        <v>0</v>
      </c>
      <c r="E131" s="818">
        <f t="shared" si="81"/>
        <v>0</v>
      </c>
      <c r="F131" s="819">
        <f>IFERROR($D131*F154/100, 0)</f>
        <v>0</v>
      </c>
      <c r="G131" s="820">
        <f>IFERROR($D131*G154/100, 0)</f>
        <v>0</v>
      </c>
      <c r="H131" s="821">
        <f>IFERROR($D131*H154/100, 0)</f>
        <v>0</v>
      </c>
      <c r="I131" s="818">
        <f t="shared" si="76"/>
        <v>0</v>
      </c>
      <c r="J131" s="819">
        <f>IFERROR($D131*J154/100, 0)</f>
        <v>0</v>
      </c>
      <c r="K131" s="820">
        <f>IFERROR($D131*K154/100, 0)</f>
        <v>0</v>
      </c>
      <c r="L131" s="821">
        <f>IFERROR($D131*L154/100, 0)</f>
        <v>0</v>
      </c>
      <c r="M131" s="818">
        <f>IFERROR($D131*M154/100, 0)</f>
        <v>0</v>
      </c>
      <c r="N131" s="822">
        <f t="shared" si="72"/>
        <v>0</v>
      </c>
      <c r="O131" s="820">
        <f>IFERROR($D131*O154/100, 0)</f>
        <v>0</v>
      </c>
      <c r="P131" s="823">
        <f>IFERROR($D131*P154/100, 0)</f>
        <v>0</v>
      </c>
      <c r="Q131" s="818">
        <f>IFERROR($D131*Q154/100, 0)</f>
        <v>0</v>
      </c>
      <c r="R131" s="726" t="s">
        <v>1404</v>
      </c>
    </row>
    <row r="132" spans="1:18">
      <c r="A132" s="631"/>
      <c r="B132" s="664" t="s">
        <v>499</v>
      </c>
      <c r="C132" s="689" t="s">
        <v>40</v>
      </c>
      <c r="D132" s="817">
        <v>0</v>
      </c>
      <c r="E132" s="818">
        <f t="shared" si="81"/>
        <v>0</v>
      </c>
      <c r="F132" s="819">
        <f t="shared" ref="F132:H135" si="90">IFERROR($D132*F155/100, 0)</f>
        <v>0</v>
      </c>
      <c r="G132" s="820">
        <f t="shared" si="90"/>
        <v>0</v>
      </c>
      <c r="H132" s="821">
        <f t="shared" si="90"/>
        <v>0</v>
      </c>
      <c r="I132" s="818">
        <f t="shared" ref="I132:I134" si="91">SUM(J132:L132)</f>
        <v>0</v>
      </c>
      <c r="J132" s="819">
        <f t="shared" ref="J132:Q135" si="92">IFERROR($D132*J155/100, 0)</f>
        <v>0</v>
      </c>
      <c r="K132" s="820">
        <f t="shared" si="92"/>
        <v>0</v>
      </c>
      <c r="L132" s="821">
        <f t="shared" si="92"/>
        <v>0</v>
      </c>
      <c r="M132" s="818">
        <f t="shared" si="92"/>
        <v>0</v>
      </c>
      <c r="N132" s="822">
        <f t="shared" si="72"/>
        <v>0</v>
      </c>
      <c r="O132" s="820">
        <f t="shared" ref="O132:Q134" si="93">IFERROR($D132*O155/100, 0)</f>
        <v>0</v>
      </c>
      <c r="P132" s="823">
        <f t="shared" si="93"/>
        <v>0</v>
      </c>
      <c r="Q132" s="818">
        <f t="shared" si="93"/>
        <v>0</v>
      </c>
      <c r="R132" s="726" t="s">
        <v>1406</v>
      </c>
    </row>
    <row r="133" spans="1:18">
      <c r="A133" s="631"/>
      <c r="B133" s="664" t="s">
        <v>500</v>
      </c>
      <c r="C133" s="689" t="s">
        <v>43</v>
      </c>
      <c r="D133" s="817">
        <v>0</v>
      </c>
      <c r="E133" s="818">
        <f t="shared" si="81"/>
        <v>0</v>
      </c>
      <c r="F133" s="819">
        <f t="shared" si="90"/>
        <v>0</v>
      </c>
      <c r="G133" s="820">
        <f t="shared" si="90"/>
        <v>0</v>
      </c>
      <c r="H133" s="821">
        <f t="shared" si="90"/>
        <v>0</v>
      </c>
      <c r="I133" s="818">
        <f t="shared" si="91"/>
        <v>0</v>
      </c>
      <c r="J133" s="819">
        <f t="shared" si="92"/>
        <v>0</v>
      </c>
      <c r="K133" s="820">
        <f t="shared" si="92"/>
        <v>0</v>
      </c>
      <c r="L133" s="821">
        <f t="shared" si="92"/>
        <v>0</v>
      </c>
      <c r="M133" s="818">
        <f t="shared" si="92"/>
        <v>0</v>
      </c>
      <c r="N133" s="822">
        <f t="shared" si="72"/>
        <v>0</v>
      </c>
      <c r="O133" s="820">
        <f t="shared" si="93"/>
        <v>0</v>
      </c>
      <c r="P133" s="823">
        <f t="shared" si="93"/>
        <v>0</v>
      </c>
      <c r="Q133" s="818">
        <f t="shared" si="93"/>
        <v>0</v>
      </c>
      <c r="R133" s="726" t="s">
        <v>1408</v>
      </c>
    </row>
    <row r="134" spans="1:18" ht="26.25">
      <c r="A134" s="631"/>
      <c r="B134" s="664" t="s">
        <v>501</v>
      </c>
      <c r="C134" s="689" t="s">
        <v>45</v>
      </c>
      <c r="D134" s="817">
        <v>0</v>
      </c>
      <c r="E134" s="818">
        <f t="shared" si="81"/>
        <v>0</v>
      </c>
      <c r="F134" s="819">
        <f t="shared" si="90"/>
        <v>0</v>
      </c>
      <c r="G134" s="820">
        <f t="shared" si="90"/>
        <v>0</v>
      </c>
      <c r="H134" s="821">
        <f t="shared" si="90"/>
        <v>0</v>
      </c>
      <c r="I134" s="818">
        <f t="shared" si="91"/>
        <v>0</v>
      </c>
      <c r="J134" s="819">
        <f t="shared" si="92"/>
        <v>0</v>
      </c>
      <c r="K134" s="820">
        <f t="shared" si="92"/>
        <v>0</v>
      </c>
      <c r="L134" s="821">
        <f t="shared" si="92"/>
        <v>0</v>
      </c>
      <c r="M134" s="818">
        <f t="shared" si="92"/>
        <v>0</v>
      </c>
      <c r="N134" s="822">
        <f t="shared" si="72"/>
        <v>0</v>
      </c>
      <c r="O134" s="820">
        <f t="shared" si="93"/>
        <v>0</v>
      </c>
      <c r="P134" s="823">
        <f t="shared" si="93"/>
        <v>0</v>
      </c>
      <c r="Q134" s="818">
        <f t="shared" si="93"/>
        <v>0</v>
      </c>
      <c r="R134" s="726" t="s">
        <v>1410</v>
      </c>
    </row>
    <row r="135" spans="1:18" ht="26.25">
      <c r="A135" s="631"/>
      <c r="B135" s="664" t="s">
        <v>502</v>
      </c>
      <c r="C135" s="689" t="s">
        <v>605</v>
      </c>
      <c r="D135" s="817">
        <v>0</v>
      </c>
      <c r="E135" s="818">
        <f t="shared" si="81"/>
        <v>0</v>
      </c>
      <c r="F135" s="819">
        <f t="shared" si="90"/>
        <v>0</v>
      </c>
      <c r="G135" s="820">
        <f t="shared" si="90"/>
        <v>0</v>
      </c>
      <c r="H135" s="821">
        <f t="shared" si="90"/>
        <v>0</v>
      </c>
      <c r="I135" s="818">
        <f t="shared" si="76"/>
        <v>0</v>
      </c>
      <c r="J135" s="819">
        <f t="shared" si="92"/>
        <v>0</v>
      </c>
      <c r="K135" s="820">
        <f t="shared" si="92"/>
        <v>0</v>
      </c>
      <c r="L135" s="821">
        <f t="shared" si="92"/>
        <v>0</v>
      </c>
      <c r="M135" s="818">
        <f t="shared" si="92"/>
        <v>0</v>
      </c>
      <c r="N135" s="822">
        <f t="shared" si="72"/>
        <v>0</v>
      </c>
      <c r="O135" s="820">
        <f>IFERROR($D135*O158/100, 0)</f>
        <v>0</v>
      </c>
      <c r="P135" s="823">
        <f t="shared" si="92"/>
        <v>0</v>
      </c>
      <c r="Q135" s="818">
        <f t="shared" si="92"/>
        <v>0</v>
      </c>
      <c r="R135" s="726" t="s">
        <v>1412</v>
      </c>
    </row>
    <row r="136" spans="1:18">
      <c r="A136" s="631"/>
      <c r="B136" s="655" t="s">
        <v>155</v>
      </c>
      <c r="C136" s="691" t="s">
        <v>51</v>
      </c>
      <c r="D136" s="779">
        <f>D137+D138</f>
        <v>0</v>
      </c>
      <c r="E136" s="780">
        <f t="shared" si="81"/>
        <v>0</v>
      </c>
      <c r="F136" s="824">
        <f>F137+F138</f>
        <v>0</v>
      </c>
      <c r="G136" s="825">
        <f>G137+G138</f>
        <v>0</v>
      </c>
      <c r="H136" s="826">
        <f>H137+H138</f>
        <v>0</v>
      </c>
      <c r="I136" s="780">
        <f t="shared" si="76"/>
        <v>0</v>
      </c>
      <c r="J136" s="824">
        <f t="shared" ref="J136:Q136" si="94">J137+J138</f>
        <v>0</v>
      </c>
      <c r="K136" s="825">
        <f t="shared" si="94"/>
        <v>0</v>
      </c>
      <c r="L136" s="826">
        <f t="shared" si="94"/>
        <v>0</v>
      </c>
      <c r="M136" s="780">
        <f t="shared" si="94"/>
        <v>0</v>
      </c>
      <c r="N136" s="827">
        <f t="shared" si="72"/>
        <v>0</v>
      </c>
      <c r="O136" s="825">
        <f>O137+O138</f>
        <v>0</v>
      </c>
      <c r="P136" s="828">
        <f t="shared" si="94"/>
        <v>0</v>
      </c>
      <c r="Q136" s="780">
        <f t="shared" si="94"/>
        <v>0</v>
      </c>
      <c r="R136" s="726"/>
    </row>
    <row r="137" spans="1:18">
      <c r="A137" s="631"/>
      <c r="B137" s="698" t="s">
        <v>669</v>
      </c>
      <c r="C137" s="699" t="s">
        <v>53</v>
      </c>
      <c r="D137" s="829">
        <v>0</v>
      </c>
      <c r="E137" s="818">
        <f t="shared" si="81"/>
        <v>0</v>
      </c>
      <c r="F137" s="819">
        <f t="shared" ref="F137:H138" si="95">IFERROR($D137*F159/100, 0)</f>
        <v>0</v>
      </c>
      <c r="G137" s="820">
        <f t="shared" si="95"/>
        <v>0</v>
      </c>
      <c r="H137" s="821">
        <f t="shared" si="95"/>
        <v>0</v>
      </c>
      <c r="I137" s="818">
        <f t="shared" si="76"/>
        <v>0</v>
      </c>
      <c r="J137" s="819">
        <f t="shared" ref="J137:M138" si="96">IFERROR($D137*J159/100, 0)</f>
        <v>0</v>
      </c>
      <c r="K137" s="820">
        <f t="shared" si="96"/>
        <v>0</v>
      </c>
      <c r="L137" s="821">
        <f t="shared" si="96"/>
        <v>0</v>
      </c>
      <c r="M137" s="818">
        <f t="shared" si="96"/>
        <v>0</v>
      </c>
      <c r="N137" s="822">
        <f t="shared" si="72"/>
        <v>0</v>
      </c>
      <c r="O137" s="820">
        <f t="shared" ref="O137:Q138" si="97">IFERROR($D137*O159/100, 0)</f>
        <v>0</v>
      </c>
      <c r="P137" s="823">
        <f t="shared" si="97"/>
        <v>0</v>
      </c>
      <c r="Q137" s="818">
        <f t="shared" si="97"/>
        <v>0</v>
      </c>
      <c r="R137" s="114" t="s">
        <v>1414</v>
      </c>
    </row>
    <row r="138" spans="1:18">
      <c r="A138" s="631"/>
      <c r="B138" s="698" t="s">
        <v>670</v>
      </c>
      <c r="C138" s="706" t="s">
        <v>671</v>
      </c>
      <c r="D138" s="829">
        <v>0</v>
      </c>
      <c r="E138" s="818">
        <f t="shared" si="81"/>
        <v>0</v>
      </c>
      <c r="F138" s="819">
        <f t="shared" si="95"/>
        <v>0</v>
      </c>
      <c r="G138" s="820">
        <f t="shared" si="95"/>
        <v>0</v>
      </c>
      <c r="H138" s="821">
        <f t="shared" si="95"/>
        <v>0</v>
      </c>
      <c r="I138" s="818">
        <f t="shared" si="76"/>
        <v>0</v>
      </c>
      <c r="J138" s="819">
        <f t="shared" si="96"/>
        <v>0</v>
      </c>
      <c r="K138" s="820">
        <f t="shared" si="96"/>
        <v>0</v>
      </c>
      <c r="L138" s="821">
        <f t="shared" si="96"/>
        <v>0</v>
      </c>
      <c r="M138" s="818">
        <f t="shared" si="96"/>
        <v>0</v>
      </c>
      <c r="N138" s="822">
        <f t="shared" si="72"/>
        <v>0</v>
      </c>
      <c r="O138" s="820">
        <f t="shared" si="97"/>
        <v>0</v>
      </c>
      <c r="P138" s="823">
        <f t="shared" si="97"/>
        <v>0</v>
      </c>
      <c r="Q138" s="818">
        <f t="shared" si="97"/>
        <v>0</v>
      </c>
      <c r="R138" s="114" t="s">
        <v>1416</v>
      </c>
    </row>
    <row r="139" spans="1:18">
      <c r="A139" s="631"/>
      <c r="B139" s="707" t="s">
        <v>157</v>
      </c>
      <c r="C139" s="708" t="s">
        <v>606</v>
      </c>
      <c r="D139" s="779">
        <f>D140+D141+D142</f>
        <v>0</v>
      </c>
      <c r="E139" s="780">
        <f t="shared" ref="E139:Q139" si="98">E140+E141+E142</f>
        <v>0</v>
      </c>
      <c r="F139" s="779">
        <f t="shared" si="98"/>
        <v>0</v>
      </c>
      <c r="G139" s="830">
        <f t="shared" si="98"/>
        <v>0</v>
      </c>
      <c r="H139" s="831">
        <f t="shared" si="98"/>
        <v>0</v>
      </c>
      <c r="I139" s="780">
        <f t="shared" si="98"/>
        <v>0</v>
      </c>
      <c r="J139" s="830">
        <f t="shared" si="98"/>
        <v>0</v>
      </c>
      <c r="K139" s="830">
        <f t="shared" si="98"/>
        <v>0</v>
      </c>
      <c r="L139" s="832">
        <f t="shared" si="98"/>
        <v>0</v>
      </c>
      <c r="M139" s="833">
        <f t="shared" si="98"/>
        <v>0</v>
      </c>
      <c r="N139" s="827">
        <f t="shared" si="72"/>
        <v>0</v>
      </c>
      <c r="O139" s="830">
        <f>O140+O141+O142</f>
        <v>0</v>
      </c>
      <c r="P139" s="834">
        <f t="shared" si="98"/>
        <v>0</v>
      </c>
      <c r="Q139" s="833">
        <f t="shared" si="98"/>
        <v>0</v>
      </c>
    </row>
    <row r="140" spans="1:18">
      <c r="A140" s="631"/>
      <c r="B140" s="709" t="s">
        <v>503</v>
      </c>
      <c r="C140" s="710" t="s">
        <v>1434</v>
      </c>
      <c r="D140" s="835">
        <v>0</v>
      </c>
      <c r="E140" s="818">
        <f>SUM(F140:H140)</f>
        <v>0</v>
      </c>
      <c r="F140" s="819">
        <f t="shared" ref="F140:H142" si="99">IFERROR($D140*F161/100, 0)</f>
        <v>0</v>
      </c>
      <c r="G140" s="820">
        <f t="shared" si="99"/>
        <v>0</v>
      </c>
      <c r="H140" s="821">
        <f t="shared" si="99"/>
        <v>0</v>
      </c>
      <c r="I140" s="818">
        <f t="shared" si="76"/>
        <v>0</v>
      </c>
      <c r="J140" s="819">
        <f t="shared" ref="J140:M142" si="100">IFERROR($D140*J161/100, 0)</f>
        <v>0</v>
      </c>
      <c r="K140" s="820">
        <f t="shared" si="100"/>
        <v>0</v>
      </c>
      <c r="L140" s="821">
        <f t="shared" si="100"/>
        <v>0</v>
      </c>
      <c r="M140" s="818">
        <f t="shared" si="100"/>
        <v>0</v>
      </c>
      <c r="N140" s="822">
        <f t="shared" si="72"/>
        <v>0</v>
      </c>
      <c r="O140" s="820">
        <f t="shared" ref="O140:Q142" si="101">IFERROR($D140*O161/100, 0)</f>
        <v>0</v>
      </c>
      <c r="P140" s="823">
        <f t="shared" si="101"/>
        <v>0</v>
      </c>
      <c r="Q140" s="818">
        <f t="shared" si="101"/>
        <v>0</v>
      </c>
      <c r="R140" s="114" t="s">
        <v>1418</v>
      </c>
    </row>
    <row r="141" spans="1:18">
      <c r="A141" s="631"/>
      <c r="B141" s="698" t="s">
        <v>504</v>
      </c>
      <c r="C141" s="710" t="s">
        <v>47</v>
      </c>
      <c r="D141" s="835">
        <v>0</v>
      </c>
      <c r="E141" s="818">
        <f>SUM(F141:H141)</f>
        <v>0</v>
      </c>
      <c r="F141" s="819">
        <f t="shared" si="99"/>
        <v>0</v>
      </c>
      <c r="G141" s="820">
        <f t="shared" si="99"/>
        <v>0</v>
      </c>
      <c r="H141" s="821">
        <f t="shared" si="99"/>
        <v>0</v>
      </c>
      <c r="I141" s="818">
        <f t="shared" si="76"/>
        <v>0</v>
      </c>
      <c r="J141" s="819">
        <f t="shared" si="100"/>
        <v>0</v>
      </c>
      <c r="K141" s="820">
        <f t="shared" si="100"/>
        <v>0</v>
      </c>
      <c r="L141" s="821">
        <f t="shared" si="100"/>
        <v>0</v>
      </c>
      <c r="M141" s="818">
        <f t="shared" si="100"/>
        <v>0</v>
      </c>
      <c r="N141" s="822">
        <f t="shared" si="72"/>
        <v>0</v>
      </c>
      <c r="O141" s="820">
        <f t="shared" si="101"/>
        <v>0</v>
      </c>
      <c r="P141" s="823">
        <f t="shared" si="101"/>
        <v>0</v>
      </c>
      <c r="Q141" s="818">
        <f t="shared" si="101"/>
        <v>0</v>
      </c>
      <c r="R141" s="114" t="s">
        <v>1420</v>
      </c>
    </row>
    <row r="142" spans="1:18" ht="15.75" thickBot="1">
      <c r="A142" s="631"/>
      <c r="B142" s="756" t="s">
        <v>505</v>
      </c>
      <c r="C142" s="712" t="s">
        <v>1435</v>
      </c>
      <c r="D142" s="817">
        <v>0</v>
      </c>
      <c r="E142" s="818">
        <f>SUM(F142:H142)</f>
        <v>0</v>
      </c>
      <c r="F142" s="819">
        <f t="shared" si="99"/>
        <v>0</v>
      </c>
      <c r="G142" s="820">
        <f t="shared" si="99"/>
        <v>0</v>
      </c>
      <c r="H142" s="821">
        <f t="shared" si="99"/>
        <v>0</v>
      </c>
      <c r="I142" s="818">
        <f t="shared" si="76"/>
        <v>0</v>
      </c>
      <c r="J142" s="819">
        <f t="shared" si="100"/>
        <v>0</v>
      </c>
      <c r="K142" s="820">
        <f t="shared" si="100"/>
        <v>0</v>
      </c>
      <c r="L142" s="821">
        <f t="shared" si="100"/>
        <v>0</v>
      </c>
      <c r="M142" s="818">
        <f t="shared" si="100"/>
        <v>0</v>
      </c>
      <c r="N142" s="822">
        <f t="shared" si="72"/>
        <v>0</v>
      </c>
      <c r="O142" s="820">
        <f t="shared" si="101"/>
        <v>0</v>
      </c>
      <c r="P142" s="823">
        <f t="shared" si="101"/>
        <v>0</v>
      </c>
      <c r="Q142" s="818">
        <f t="shared" si="101"/>
        <v>0</v>
      </c>
      <c r="R142" s="114" t="s">
        <v>1422</v>
      </c>
    </row>
    <row r="143" spans="1:18" ht="64.5" thickBot="1">
      <c r="A143" s="631"/>
      <c r="B143" s="635" t="s">
        <v>191</v>
      </c>
      <c r="C143" s="764" t="s">
        <v>672</v>
      </c>
      <c r="D143" s="637" t="s">
        <v>239</v>
      </c>
      <c r="E143" s="638" t="s">
        <v>240</v>
      </c>
      <c r="F143" s="639" t="s">
        <v>241</v>
      </c>
      <c r="G143" s="640" t="s">
        <v>242</v>
      </c>
      <c r="H143" s="641" t="s">
        <v>243</v>
      </c>
      <c r="I143" s="638" t="s">
        <v>244</v>
      </c>
      <c r="J143" s="639" t="s">
        <v>245</v>
      </c>
      <c r="K143" s="640" t="s">
        <v>246</v>
      </c>
      <c r="L143" s="765" t="s">
        <v>247</v>
      </c>
      <c r="M143" s="638" t="s">
        <v>248</v>
      </c>
      <c r="N143" s="642" t="s">
        <v>249</v>
      </c>
      <c r="O143" s="644" t="s">
        <v>592</v>
      </c>
      <c r="P143" s="766" t="s">
        <v>251</v>
      </c>
      <c r="Q143" s="646" t="s">
        <v>252</v>
      </c>
    </row>
    <row r="144" spans="1:18">
      <c r="A144" s="631"/>
      <c r="B144" s="767" t="s">
        <v>193</v>
      </c>
      <c r="C144" s="768" t="s">
        <v>673</v>
      </c>
      <c r="D144" s="769">
        <f t="shared" ref="D144:D164" si="102">O144+E144+I144+M144+P144+Q144</f>
        <v>100.00000000000003</v>
      </c>
      <c r="E144" s="770">
        <f t="shared" ref="E144:E164" si="103">SUM(F144:H144)</f>
        <v>39.251640163678019</v>
      </c>
      <c r="F144" s="771">
        <f>'4'!F$242</f>
        <v>10.294100200700518</v>
      </c>
      <c r="G144" s="772">
        <f>'4'!G$242</f>
        <v>3.7071733986475635</v>
      </c>
      <c r="H144" s="773">
        <f>'4'!H$242</f>
        <v>25.250366564329941</v>
      </c>
      <c r="I144" s="770">
        <f t="shared" ref="I144:I164" si="104">SUM(J144:L144)</f>
        <v>49.377735170001273</v>
      </c>
      <c r="J144" s="771">
        <f>'4'!J$242</f>
        <v>23.601006371984703</v>
      </c>
      <c r="K144" s="772">
        <f>'4'!K$242</f>
        <v>22.285711325045728</v>
      </c>
      <c r="L144" s="773">
        <f>'4'!L$242</f>
        <v>3.4910174729708401</v>
      </c>
      <c r="M144" s="774">
        <f>'4'!M$242</f>
        <v>3.2228796342489345</v>
      </c>
      <c r="N144" s="775">
        <f t="shared" ref="N144:N164" si="105">O144+P144</f>
        <v>4.118752072398765</v>
      </c>
      <c r="O144" s="772">
        <f>'4'!O$242</f>
        <v>4.118752072398765</v>
      </c>
      <c r="P144" s="776">
        <f>'4'!P$242</f>
        <v>0</v>
      </c>
      <c r="Q144" s="774">
        <f>'4'!Q$242</f>
        <v>4.0289929596730261</v>
      </c>
    </row>
    <row r="145" spans="1:17">
      <c r="A145" s="631"/>
      <c r="B145" s="777" t="s">
        <v>195</v>
      </c>
      <c r="C145" s="778" t="s">
        <v>674</v>
      </c>
      <c r="D145" s="779">
        <f t="shared" si="102"/>
        <v>100.00000000000003</v>
      </c>
      <c r="E145" s="780">
        <f t="shared" si="103"/>
        <v>39.251640163678019</v>
      </c>
      <c r="F145" s="781">
        <f>'4'!F$242</f>
        <v>10.294100200700518</v>
      </c>
      <c r="G145" s="782">
        <f>'4'!G$242</f>
        <v>3.7071733986475635</v>
      </c>
      <c r="H145" s="783">
        <f>'4'!H$242</f>
        <v>25.250366564329941</v>
      </c>
      <c r="I145" s="780">
        <f t="shared" si="104"/>
        <v>49.377735170001273</v>
      </c>
      <c r="J145" s="781">
        <f>'4'!J$242</f>
        <v>23.601006371984703</v>
      </c>
      <c r="K145" s="782">
        <f>'4'!K$242</f>
        <v>22.285711325045728</v>
      </c>
      <c r="L145" s="783">
        <f>'4'!L$242</f>
        <v>3.4910174729708401</v>
      </c>
      <c r="M145" s="784">
        <f>'4'!M$242</f>
        <v>3.2228796342489345</v>
      </c>
      <c r="N145" s="775">
        <f t="shared" si="105"/>
        <v>4.118752072398765</v>
      </c>
      <c r="O145" s="782">
        <f>'4'!O$242</f>
        <v>4.118752072398765</v>
      </c>
      <c r="P145" s="785">
        <f>'4'!P$242</f>
        <v>0</v>
      </c>
      <c r="Q145" s="784">
        <f>'4'!Q$242</f>
        <v>4.0289929596730261</v>
      </c>
    </row>
    <row r="146" spans="1:17">
      <c r="A146" s="631"/>
      <c r="B146" s="777" t="s">
        <v>203</v>
      </c>
      <c r="C146" s="778" t="s">
        <v>675</v>
      </c>
      <c r="D146" s="779">
        <f t="shared" si="102"/>
        <v>100.00000000000003</v>
      </c>
      <c r="E146" s="780">
        <f t="shared" si="103"/>
        <v>39.251640163678019</v>
      </c>
      <c r="F146" s="781">
        <f>'4'!F$242</f>
        <v>10.294100200700518</v>
      </c>
      <c r="G146" s="782">
        <f>'4'!G$242</f>
        <v>3.7071733986475635</v>
      </c>
      <c r="H146" s="783">
        <f>'4'!H$242</f>
        <v>25.250366564329941</v>
      </c>
      <c r="I146" s="780">
        <f t="shared" si="104"/>
        <v>49.377735170001273</v>
      </c>
      <c r="J146" s="781">
        <f>'4'!J$242</f>
        <v>23.601006371984703</v>
      </c>
      <c r="K146" s="782">
        <f>'4'!K$242</f>
        <v>22.285711325045728</v>
      </c>
      <c r="L146" s="783">
        <f>'4'!L$242</f>
        <v>3.4910174729708401</v>
      </c>
      <c r="M146" s="784">
        <f>'4'!M$242</f>
        <v>3.2228796342489345</v>
      </c>
      <c r="N146" s="775">
        <f t="shared" si="105"/>
        <v>4.118752072398765</v>
      </c>
      <c r="O146" s="782">
        <f>'4'!O$242</f>
        <v>4.118752072398765</v>
      </c>
      <c r="P146" s="785">
        <f>'4'!P$242</f>
        <v>0</v>
      </c>
      <c r="Q146" s="784">
        <f>'4'!Q$242</f>
        <v>4.0289929596730261</v>
      </c>
    </row>
    <row r="147" spans="1:17">
      <c r="A147" s="631"/>
      <c r="B147" s="786" t="s">
        <v>676</v>
      </c>
      <c r="C147" s="778" t="s">
        <v>677</v>
      </c>
      <c r="D147" s="779">
        <f t="shared" si="102"/>
        <v>100.00000000000003</v>
      </c>
      <c r="E147" s="780">
        <f t="shared" si="103"/>
        <v>39.251640163678019</v>
      </c>
      <c r="F147" s="781">
        <f>'4'!F$242</f>
        <v>10.294100200700518</v>
      </c>
      <c r="G147" s="782">
        <f>'4'!G$242</f>
        <v>3.7071733986475635</v>
      </c>
      <c r="H147" s="783">
        <f>'4'!H$242</f>
        <v>25.250366564329941</v>
      </c>
      <c r="I147" s="780">
        <f t="shared" si="104"/>
        <v>49.377735170001273</v>
      </c>
      <c r="J147" s="781">
        <f>'4'!J$242</f>
        <v>23.601006371984703</v>
      </c>
      <c r="K147" s="782">
        <f>'4'!K$242</f>
        <v>22.285711325045728</v>
      </c>
      <c r="L147" s="783">
        <f>'4'!L$242</f>
        <v>3.4910174729708401</v>
      </c>
      <c r="M147" s="784">
        <f>'4'!M$242</f>
        <v>3.2228796342489345</v>
      </c>
      <c r="N147" s="775">
        <f t="shared" si="105"/>
        <v>4.118752072398765</v>
      </c>
      <c r="O147" s="782">
        <f>'4'!O$242</f>
        <v>4.118752072398765</v>
      </c>
      <c r="P147" s="785">
        <f>'4'!P$242</f>
        <v>0</v>
      </c>
      <c r="Q147" s="784">
        <f>'4'!Q$242</f>
        <v>4.0289929596730261</v>
      </c>
    </row>
    <row r="148" spans="1:17">
      <c r="A148" s="631"/>
      <c r="B148" s="777" t="s">
        <v>678</v>
      </c>
      <c r="C148" s="778" t="s">
        <v>679</v>
      </c>
      <c r="D148" s="779">
        <f t="shared" si="102"/>
        <v>100.00000000000003</v>
      </c>
      <c r="E148" s="780">
        <f t="shared" si="103"/>
        <v>39.251640163678019</v>
      </c>
      <c r="F148" s="781">
        <f>'4'!F$242</f>
        <v>10.294100200700518</v>
      </c>
      <c r="G148" s="782">
        <f>'4'!G$242</f>
        <v>3.7071733986475635</v>
      </c>
      <c r="H148" s="783">
        <f>'4'!H$242</f>
        <v>25.250366564329941</v>
      </c>
      <c r="I148" s="780">
        <f t="shared" si="104"/>
        <v>49.377735170001273</v>
      </c>
      <c r="J148" s="781">
        <f>'4'!J$242</f>
        <v>23.601006371984703</v>
      </c>
      <c r="K148" s="782">
        <f>'4'!K$242</f>
        <v>22.285711325045728</v>
      </c>
      <c r="L148" s="783">
        <f>'4'!L$242</f>
        <v>3.4910174729708401</v>
      </c>
      <c r="M148" s="784">
        <f>'4'!M$242</f>
        <v>3.2228796342489345</v>
      </c>
      <c r="N148" s="775">
        <f t="shared" si="105"/>
        <v>4.118752072398765</v>
      </c>
      <c r="O148" s="782">
        <f>'4'!O$242</f>
        <v>4.118752072398765</v>
      </c>
      <c r="P148" s="785">
        <f>'4'!P$242</f>
        <v>0</v>
      </c>
      <c r="Q148" s="784">
        <f>'4'!Q$242</f>
        <v>4.0289929596730261</v>
      </c>
    </row>
    <row r="149" spans="1:17">
      <c r="A149" s="631"/>
      <c r="B149" s="777" t="s">
        <v>680</v>
      </c>
      <c r="C149" s="778" t="s">
        <v>681</v>
      </c>
      <c r="D149" s="779">
        <f t="shared" si="102"/>
        <v>100.00000000000003</v>
      </c>
      <c r="E149" s="780">
        <f t="shared" si="103"/>
        <v>39.251640163678019</v>
      </c>
      <c r="F149" s="781">
        <f>'4'!F$242</f>
        <v>10.294100200700518</v>
      </c>
      <c r="G149" s="782">
        <f>'4'!G$242</f>
        <v>3.7071733986475635</v>
      </c>
      <c r="H149" s="783">
        <f>'4'!H$242</f>
        <v>25.250366564329941</v>
      </c>
      <c r="I149" s="780">
        <f t="shared" si="104"/>
        <v>49.377735170001273</v>
      </c>
      <c r="J149" s="781">
        <f>'4'!J$242</f>
        <v>23.601006371984703</v>
      </c>
      <c r="K149" s="782">
        <f>'4'!K$242</f>
        <v>22.285711325045728</v>
      </c>
      <c r="L149" s="783">
        <f>'4'!L$242</f>
        <v>3.4910174729708401</v>
      </c>
      <c r="M149" s="784">
        <f>'4'!M$242</f>
        <v>3.2228796342489345</v>
      </c>
      <c r="N149" s="775">
        <f t="shared" si="105"/>
        <v>4.118752072398765</v>
      </c>
      <c r="O149" s="782">
        <f>'4'!O$242</f>
        <v>4.118752072398765</v>
      </c>
      <c r="P149" s="785">
        <f>'4'!P$242</f>
        <v>0</v>
      </c>
      <c r="Q149" s="784">
        <f>'4'!Q$242</f>
        <v>4.0289929596730261</v>
      </c>
    </row>
    <row r="150" spans="1:17">
      <c r="A150" s="631"/>
      <c r="B150" s="777" t="s">
        <v>682</v>
      </c>
      <c r="C150" s="778" t="s">
        <v>683</v>
      </c>
      <c r="D150" s="779">
        <f t="shared" si="102"/>
        <v>100.00000000000003</v>
      </c>
      <c r="E150" s="780">
        <f t="shared" si="103"/>
        <v>39.251640163678019</v>
      </c>
      <c r="F150" s="781">
        <f>'4'!F$242</f>
        <v>10.294100200700518</v>
      </c>
      <c r="G150" s="782">
        <f>'4'!G$242</f>
        <v>3.7071733986475635</v>
      </c>
      <c r="H150" s="783">
        <f>'4'!H$242</f>
        <v>25.250366564329941</v>
      </c>
      <c r="I150" s="780">
        <f t="shared" si="104"/>
        <v>49.377735170001273</v>
      </c>
      <c r="J150" s="781">
        <f>'4'!J$242</f>
        <v>23.601006371984703</v>
      </c>
      <c r="K150" s="782">
        <f>'4'!K$242</f>
        <v>22.285711325045728</v>
      </c>
      <c r="L150" s="783">
        <f>'4'!L$242</f>
        <v>3.4910174729708401</v>
      </c>
      <c r="M150" s="784">
        <f>'4'!M$242</f>
        <v>3.2228796342489345</v>
      </c>
      <c r="N150" s="775">
        <f t="shared" si="105"/>
        <v>4.118752072398765</v>
      </c>
      <c r="O150" s="782">
        <f>'4'!O$242</f>
        <v>4.118752072398765</v>
      </c>
      <c r="P150" s="785">
        <f>'4'!P$242</f>
        <v>0</v>
      </c>
      <c r="Q150" s="784">
        <f>'4'!Q$242</f>
        <v>4.0289929596730261</v>
      </c>
    </row>
    <row r="151" spans="1:17">
      <c r="A151" s="631"/>
      <c r="B151" s="777" t="s">
        <v>684</v>
      </c>
      <c r="C151" s="778" t="s">
        <v>685</v>
      </c>
      <c r="D151" s="779">
        <f t="shared" si="102"/>
        <v>100.00000000000003</v>
      </c>
      <c r="E151" s="780">
        <f t="shared" si="103"/>
        <v>39.251640163678019</v>
      </c>
      <c r="F151" s="781">
        <f>'4'!F$242</f>
        <v>10.294100200700518</v>
      </c>
      <c r="G151" s="782">
        <f>'4'!G$242</f>
        <v>3.7071733986475635</v>
      </c>
      <c r="H151" s="783">
        <f>'4'!H$242</f>
        <v>25.250366564329941</v>
      </c>
      <c r="I151" s="780">
        <f t="shared" si="104"/>
        <v>49.377735170001273</v>
      </c>
      <c r="J151" s="781">
        <f>'4'!J$242</f>
        <v>23.601006371984703</v>
      </c>
      <c r="K151" s="782">
        <f>'4'!K$242</f>
        <v>22.285711325045728</v>
      </c>
      <c r="L151" s="783">
        <f>'4'!L$242</f>
        <v>3.4910174729708401</v>
      </c>
      <c r="M151" s="784">
        <f>'4'!M$242</f>
        <v>3.2228796342489345</v>
      </c>
      <c r="N151" s="775">
        <f t="shared" si="105"/>
        <v>4.118752072398765</v>
      </c>
      <c r="O151" s="782">
        <f>'4'!O$242</f>
        <v>4.118752072398765</v>
      </c>
      <c r="P151" s="785">
        <f>'4'!P$242</f>
        <v>0</v>
      </c>
      <c r="Q151" s="784">
        <f>'4'!Q$242</f>
        <v>4.0289929596730261</v>
      </c>
    </row>
    <row r="152" spans="1:17">
      <c r="A152" s="631"/>
      <c r="B152" s="777" t="s">
        <v>686</v>
      </c>
      <c r="C152" s="778" t="s">
        <v>687</v>
      </c>
      <c r="D152" s="779">
        <f t="shared" si="102"/>
        <v>100.00000000000003</v>
      </c>
      <c r="E152" s="780">
        <f t="shared" si="103"/>
        <v>39.251640163678019</v>
      </c>
      <c r="F152" s="781">
        <f>'4'!F$242</f>
        <v>10.294100200700518</v>
      </c>
      <c r="G152" s="782">
        <f>'4'!G$242</f>
        <v>3.7071733986475635</v>
      </c>
      <c r="H152" s="783">
        <f>'4'!H$242</f>
        <v>25.250366564329941</v>
      </c>
      <c r="I152" s="780">
        <f t="shared" si="104"/>
        <v>49.377735170001273</v>
      </c>
      <c r="J152" s="781">
        <f>'4'!J$242</f>
        <v>23.601006371984703</v>
      </c>
      <c r="K152" s="782">
        <f>'4'!K$242</f>
        <v>22.285711325045728</v>
      </c>
      <c r="L152" s="783">
        <f>'4'!L$242</f>
        <v>3.4910174729708401</v>
      </c>
      <c r="M152" s="784">
        <f>'4'!M$242</f>
        <v>3.2228796342489345</v>
      </c>
      <c r="N152" s="775">
        <f t="shared" si="105"/>
        <v>4.118752072398765</v>
      </c>
      <c r="O152" s="782">
        <f>'4'!O$242</f>
        <v>4.118752072398765</v>
      </c>
      <c r="P152" s="785">
        <f>'4'!P$242</f>
        <v>0</v>
      </c>
      <c r="Q152" s="784">
        <f>'4'!Q$242</f>
        <v>4.0289929596730261</v>
      </c>
    </row>
    <row r="153" spans="1:17">
      <c r="A153" s="631"/>
      <c r="B153" s="786" t="s">
        <v>688</v>
      </c>
      <c r="C153" s="778" t="s">
        <v>689</v>
      </c>
      <c r="D153" s="779">
        <f t="shared" si="102"/>
        <v>100.00000000000003</v>
      </c>
      <c r="E153" s="780">
        <f t="shared" si="103"/>
        <v>39.251640163678019</v>
      </c>
      <c r="F153" s="781">
        <f>'4'!F$242</f>
        <v>10.294100200700518</v>
      </c>
      <c r="G153" s="782">
        <f>'4'!G$242</f>
        <v>3.7071733986475635</v>
      </c>
      <c r="H153" s="783">
        <f>'4'!H$242</f>
        <v>25.250366564329941</v>
      </c>
      <c r="I153" s="780">
        <f t="shared" si="104"/>
        <v>49.377735170001273</v>
      </c>
      <c r="J153" s="781">
        <f>'4'!J$242</f>
        <v>23.601006371984703</v>
      </c>
      <c r="K153" s="782">
        <f>'4'!K$242</f>
        <v>22.285711325045728</v>
      </c>
      <c r="L153" s="783">
        <f>'4'!L$242</f>
        <v>3.4910174729708401</v>
      </c>
      <c r="M153" s="784">
        <f>'4'!M$242</f>
        <v>3.2228796342489345</v>
      </c>
      <c r="N153" s="775">
        <f t="shared" si="105"/>
        <v>4.118752072398765</v>
      </c>
      <c r="O153" s="782">
        <f>'4'!O$242</f>
        <v>4.118752072398765</v>
      </c>
      <c r="P153" s="785">
        <f>'4'!P$242</f>
        <v>0</v>
      </c>
      <c r="Q153" s="784">
        <f>'4'!Q$242</f>
        <v>4.0289929596730261</v>
      </c>
    </row>
    <row r="154" spans="1:17">
      <c r="A154" s="631"/>
      <c r="B154" s="786" t="s">
        <v>690</v>
      </c>
      <c r="C154" s="778" t="s">
        <v>691</v>
      </c>
      <c r="D154" s="779">
        <f t="shared" si="102"/>
        <v>100.00000000000003</v>
      </c>
      <c r="E154" s="780">
        <f t="shared" si="103"/>
        <v>39.251640163678019</v>
      </c>
      <c r="F154" s="781">
        <f>'4'!F$242</f>
        <v>10.294100200700518</v>
      </c>
      <c r="G154" s="782">
        <f>'4'!G$242</f>
        <v>3.7071733986475635</v>
      </c>
      <c r="H154" s="783">
        <f>'4'!H$242</f>
        <v>25.250366564329941</v>
      </c>
      <c r="I154" s="780">
        <f t="shared" si="104"/>
        <v>49.377735170001273</v>
      </c>
      <c r="J154" s="781">
        <f>'4'!J$242</f>
        <v>23.601006371984703</v>
      </c>
      <c r="K154" s="782">
        <f>'4'!K$242</f>
        <v>22.285711325045728</v>
      </c>
      <c r="L154" s="783">
        <f>'4'!L$242</f>
        <v>3.4910174729708401</v>
      </c>
      <c r="M154" s="784">
        <f>'4'!M$242</f>
        <v>3.2228796342489345</v>
      </c>
      <c r="N154" s="775">
        <f t="shared" si="105"/>
        <v>4.118752072398765</v>
      </c>
      <c r="O154" s="782">
        <f>'4'!O$242</f>
        <v>4.118752072398765</v>
      </c>
      <c r="P154" s="785">
        <f>'4'!P$242</f>
        <v>0</v>
      </c>
      <c r="Q154" s="784">
        <f>'4'!Q$242</f>
        <v>4.0289929596730261</v>
      </c>
    </row>
    <row r="155" spans="1:17">
      <c r="A155" s="631"/>
      <c r="B155" s="786" t="s">
        <v>692</v>
      </c>
      <c r="C155" s="778" t="s">
        <v>693</v>
      </c>
      <c r="D155" s="779">
        <f t="shared" si="102"/>
        <v>100.00000000000003</v>
      </c>
      <c r="E155" s="780">
        <f t="shared" si="103"/>
        <v>39.251640163678019</v>
      </c>
      <c r="F155" s="781">
        <f>'4'!F$242</f>
        <v>10.294100200700518</v>
      </c>
      <c r="G155" s="782">
        <f>'4'!G$242</f>
        <v>3.7071733986475635</v>
      </c>
      <c r="H155" s="783">
        <f>'4'!H$242</f>
        <v>25.250366564329941</v>
      </c>
      <c r="I155" s="780">
        <f t="shared" si="104"/>
        <v>49.377735170001273</v>
      </c>
      <c r="J155" s="781">
        <f>'4'!J$242</f>
        <v>23.601006371984703</v>
      </c>
      <c r="K155" s="782">
        <f>'4'!K$242</f>
        <v>22.285711325045728</v>
      </c>
      <c r="L155" s="783">
        <f>'4'!L$242</f>
        <v>3.4910174729708401</v>
      </c>
      <c r="M155" s="784">
        <f>'4'!M$242</f>
        <v>3.2228796342489345</v>
      </c>
      <c r="N155" s="775">
        <f t="shared" si="105"/>
        <v>4.118752072398765</v>
      </c>
      <c r="O155" s="782">
        <f>'4'!O$242</f>
        <v>4.118752072398765</v>
      </c>
      <c r="P155" s="785">
        <f>'4'!P$242</f>
        <v>0</v>
      </c>
      <c r="Q155" s="784">
        <f>'4'!Q$242</f>
        <v>4.0289929596730261</v>
      </c>
    </row>
    <row r="156" spans="1:17">
      <c r="A156" s="631"/>
      <c r="B156" s="786" t="s">
        <v>694</v>
      </c>
      <c r="C156" s="778" t="s">
        <v>695</v>
      </c>
      <c r="D156" s="779">
        <f t="shared" si="102"/>
        <v>100.00000000000003</v>
      </c>
      <c r="E156" s="780">
        <f t="shared" si="103"/>
        <v>39.251640163678019</v>
      </c>
      <c r="F156" s="781">
        <f>'4'!F$242</f>
        <v>10.294100200700518</v>
      </c>
      <c r="G156" s="782">
        <f>'4'!G$242</f>
        <v>3.7071733986475635</v>
      </c>
      <c r="H156" s="783">
        <f>'4'!H$242</f>
        <v>25.250366564329941</v>
      </c>
      <c r="I156" s="780">
        <f t="shared" si="104"/>
        <v>49.377735170001273</v>
      </c>
      <c r="J156" s="781">
        <f>'4'!J$242</f>
        <v>23.601006371984703</v>
      </c>
      <c r="K156" s="782">
        <f>'4'!K$242</f>
        <v>22.285711325045728</v>
      </c>
      <c r="L156" s="783">
        <f>'4'!L$242</f>
        <v>3.4910174729708401</v>
      </c>
      <c r="M156" s="784">
        <f>'4'!M$242</f>
        <v>3.2228796342489345</v>
      </c>
      <c r="N156" s="775">
        <f t="shared" si="105"/>
        <v>4.118752072398765</v>
      </c>
      <c r="O156" s="782">
        <f>'4'!O$242</f>
        <v>4.118752072398765</v>
      </c>
      <c r="P156" s="785">
        <f>'4'!P$242</f>
        <v>0</v>
      </c>
      <c r="Q156" s="784">
        <f>'4'!Q$242</f>
        <v>4.0289929596730261</v>
      </c>
    </row>
    <row r="157" spans="1:17">
      <c r="A157" s="631"/>
      <c r="B157" s="786" t="s">
        <v>696</v>
      </c>
      <c r="C157" s="778" t="s">
        <v>697</v>
      </c>
      <c r="D157" s="779">
        <f t="shared" si="102"/>
        <v>100.00000000000003</v>
      </c>
      <c r="E157" s="780">
        <f t="shared" si="103"/>
        <v>39.251640163678019</v>
      </c>
      <c r="F157" s="781">
        <f>'4'!F$242</f>
        <v>10.294100200700518</v>
      </c>
      <c r="G157" s="782">
        <f>'4'!G$242</f>
        <v>3.7071733986475635</v>
      </c>
      <c r="H157" s="783">
        <f>'4'!H$242</f>
        <v>25.250366564329941</v>
      </c>
      <c r="I157" s="780">
        <f t="shared" si="104"/>
        <v>49.377735170001273</v>
      </c>
      <c r="J157" s="781">
        <f>'4'!J$242</f>
        <v>23.601006371984703</v>
      </c>
      <c r="K157" s="782">
        <f>'4'!K$242</f>
        <v>22.285711325045728</v>
      </c>
      <c r="L157" s="783">
        <f>'4'!L$242</f>
        <v>3.4910174729708401</v>
      </c>
      <c r="M157" s="784">
        <f>'4'!M$242</f>
        <v>3.2228796342489345</v>
      </c>
      <c r="N157" s="775">
        <f t="shared" si="105"/>
        <v>4.118752072398765</v>
      </c>
      <c r="O157" s="782">
        <f>'4'!O$242</f>
        <v>4.118752072398765</v>
      </c>
      <c r="P157" s="785">
        <f>'4'!P$242</f>
        <v>0</v>
      </c>
      <c r="Q157" s="784">
        <f>'4'!Q$242</f>
        <v>4.0289929596730261</v>
      </c>
    </row>
    <row r="158" spans="1:17">
      <c r="A158" s="631"/>
      <c r="B158" s="786" t="s">
        <v>698</v>
      </c>
      <c r="C158" s="778" t="s">
        <v>699</v>
      </c>
      <c r="D158" s="779">
        <f t="shared" si="102"/>
        <v>100.00000000000003</v>
      </c>
      <c r="E158" s="780">
        <f t="shared" si="103"/>
        <v>39.251640163678019</v>
      </c>
      <c r="F158" s="781">
        <f>'4'!F$242</f>
        <v>10.294100200700518</v>
      </c>
      <c r="G158" s="782">
        <f>'4'!G$242</f>
        <v>3.7071733986475635</v>
      </c>
      <c r="H158" s="783">
        <f>'4'!H$242</f>
        <v>25.250366564329941</v>
      </c>
      <c r="I158" s="780">
        <f t="shared" si="104"/>
        <v>49.377735170001273</v>
      </c>
      <c r="J158" s="781">
        <f>'4'!J$242</f>
        <v>23.601006371984703</v>
      </c>
      <c r="K158" s="782">
        <f>'4'!K$242</f>
        <v>22.285711325045728</v>
      </c>
      <c r="L158" s="783">
        <f>'4'!L$242</f>
        <v>3.4910174729708401</v>
      </c>
      <c r="M158" s="784">
        <f>'4'!M$242</f>
        <v>3.2228796342489345</v>
      </c>
      <c r="N158" s="775">
        <f t="shared" si="105"/>
        <v>4.118752072398765</v>
      </c>
      <c r="O158" s="782">
        <f>'4'!O$242</f>
        <v>4.118752072398765</v>
      </c>
      <c r="P158" s="785">
        <f>'4'!P$242</f>
        <v>0</v>
      </c>
      <c r="Q158" s="784">
        <f>'4'!Q$242</f>
        <v>4.0289929596730261</v>
      </c>
    </row>
    <row r="159" spans="1:17">
      <c r="A159" s="631"/>
      <c r="B159" s="786" t="s">
        <v>700</v>
      </c>
      <c r="C159" s="778" t="s">
        <v>701</v>
      </c>
      <c r="D159" s="779">
        <f t="shared" si="102"/>
        <v>100.00000000000003</v>
      </c>
      <c r="E159" s="780">
        <f t="shared" si="103"/>
        <v>39.251640163678019</v>
      </c>
      <c r="F159" s="781">
        <f>'4'!F$242</f>
        <v>10.294100200700518</v>
      </c>
      <c r="G159" s="782">
        <f>'4'!G$242</f>
        <v>3.7071733986475635</v>
      </c>
      <c r="H159" s="783">
        <f>'4'!H$242</f>
        <v>25.250366564329941</v>
      </c>
      <c r="I159" s="780">
        <f t="shared" si="104"/>
        <v>49.377735170001273</v>
      </c>
      <c r="J159" s="781">
        <f>'4'!J$242</f>
        <v>23.601006371984703</v>
      </c>
      <c r="K159" s="782">
        <f>'4'!K$242</f>
        <v>22.285711325045728</v>
      </c>
      <c r="L159" s="783">
        <f>'4'!L$242</f>
        <v>3.4910174729708401</v>
      </c>
      <c r="M159" s="784">
        <f>'4'!M$242</f>
        <v>3.2228796342489345</v>
      </c>
      <c r="N159" s="775">
        <f t="shared" si="105"/>
        <v>4.118752072398765</v>
      </c>
      <c r="O159" s="782">
        <f>'4'!O$242</f>
        <v>4.118752072398765</v>
      </c>
      <c r="P159" s="785">
        <f>'4'!P$242</f>
        <v>0</v>
      </c>
      <c r="Q159" s="784">
        <f>'4'!Q$242</f>
        <v>4.0289929596730261</v>
      </c>
    </row>
    <row r="160" spans="1:17">
      <c r="A160" s="631"/>
      <c r="B160" s="777" t="s">
        <v>702</v>
      </c>
      <c r="C160" s="778" t="s">
        <v>703</v>
      </c>
      <c r="D160" s="779">
        <f t="shared" si="102"/>
        <v>100.00000000000003</v>
      </c>
      <c r="E160" s="780">
        <f t="shared" si="103"/>
        <v>39.251640163678019</v>
      </c>
      <c r="F160" s="781">
        <f>'4'!F$242</f>
        <v>10.294100200700518</v>
      </c>
      <c r="G160" s="782">
        <f>'4'!G$242</f>
        <v>3.7071733986475635</v>
      </c>
      <c r="H160" s="783">
        <f>'4'!H$242</f>
        <v>25.250366564329941</v>
      </c>
      <c r="I160" s="780">
        <f t="shared" si="104"/>
        <v>49.377735170001273</v>
      </c>
      <c r="J160" s="781">
        <f>'4'!J$242</f>
        <v>23.601006371984703</v>
      </c>
      <c r="K160" s="782">
        <f>'4'!K$242</f>
        <v>22.285711325045728</v>
      </c>
      <c r="L160" s="783">
        <f>'4'!L$242</f>
        <v>3.4910174729708401</v>
      </c>
      <c r="M160" s="784">
        <f>'4'!M$242</f>
        <v>3.2228796342489345</v>
      </c>
      <c r="N160" s="775">
        <f t="shared" si="105"/>
        <v>4.118752072398765</v>
      </c>
      <c r="O160" s="782">
        <f>'4'!O$242</f>
        <v>4.118752072398765</v>
      </c>
      <c r="P160" s="785">
        <f>'4'!P$242</f>
        <v>0</v>
      </c>
      <c r="Q160" s="784">
        <f>'4'!Q$242</f>
        <v>4.0289929596730261</v>
      </c>
    </row>
    <row r="161" spans="1:17">
      <c r="A161" s="631"/>
      <c r="B161" s="786" t="s">
        <v>704</v>
      </c>
      <c r="C161" s="778" t="s">
        <v>705</v>
      </c>
      <c r="D161" s="779">
        <f t="shared" si="102"/>
        <v>100.00000000000003</v>
      </c>
      <c r="E161" s="780">
        <f t="shared" si="103"/>
        <v>39.251640163678019</v>
      </c>
      <c r="F161" s="781">
        <f>'4'!F$242</f>
        <v>10.294100200700518</v>
      </c>
      <c r="G161" s="782">
        <f>'4'!G$242</f>
        <v>3.7071733986475635</v>
      </c>
      <c r="H161" s="783">
        <f>'4'!H$242</f>
        <v>25.250366564329941</v>
      </c>
      <c r="I161" s="780">
        <f t="shared" si="104"/>
        <v>49.377735170001273</v>
      </c>
      <c r="J161" s="781">
        <f>'4'!J$242</f>
        <v>23.601006371984703</v>
      </c>
      <c r="K161" s="782">
        <f>'4'!K$242</f>
        <v>22.285711325045728</v>
      </c>
      <c r="L161" s="783">
        <f>'4'!L$242</f>
        <v>3.4910174729708401</v>
      </c>
      <c r="M161" s="784">
        <f>'4'!M$242</f>
        <v>3.2228796342489345</v>
      </c>
      <c r="N161" s="775">
        <f t="shared" si="105"/>
        <v>4.118752072398765</v>
      </c>
      <c r="O161" s="782">
        <f>'4'!O$242</f>
        <v>4.118752072398765</v>
      </c>
      <c r="P161" s="785">
        <f>'4'!P$242</f>
        <v>0</v>
      </c>
      <c r="Q161" s="784">
        <f>'4'!Q$242</f>
        <v>4.0289929596730261</v>
      </c>
    </row>
    <row r="162" spans="1:17">
      <c r="A162" s="631"/>
      <c r="B162" s="786" t="s">
        <v>706</v>
      </c>
      <c r="C162" s="787" t="s">
        <v>707</v>
      </c>
      <c r="D162" s="788">
        <f t="shared" si="102"/>
        <v>100.00000000000003</v>
      </c>
      <c r="E162" s="789">
        <f t="shared" si="103"/>
        <v>39.251640163678019</v>
      </c>
      <c r="F162" s="790">
        <f>'4'!F$242</f>
        <v>10.294100200700518</v>
      </c>
      <c r="G162" s="791">
        <f>'4'!G$242</f>
        <v>3.7071733986475635</v>
      </c>
      <c r="H162" s="792">
        <f>'4'!H$242</f>
        <v>25.250366564329941</v>
      </c>
      <c r="I162" s="789">
        <f t="shared" si="104"/>
        <v>49.377735170001273</v>
      </c>
      <c r="J162" s="790">
        <f>'4'!J$242</f>
        <v>23.601006371984703</v>
      </c>
      <c r="K162" s="791">
        <f>'4'!K$242</f>
        <v>22.285711325045728</v>
      </c>
      <c r="L162" s="792">
        <f>'4'!L$242</f>
        <v>3.4910174729708401</v>
      </c>
      <c r="M162" s="793">
        <f>'4'!M$242</f>
        <v>3.2228796342489345</v>
      </c>
      <c r="N162" s="775">
        <f t="shared" si="105"/>
        <v>4.118752072398765</v>
      </c>
      <c r="O162" s="791">
        <f>'4'!O$242</f>
        <v>4.118752072398765</v>
      </c>
      <c r="P162" s="794">
        <f>'4'!P$242</f>
        <v>0</v>
      </c>
      <c r="Q162" s="793">
        <f>'4'!Q$242</f>
        <v>4.0289929596730261</v>
      </c>
    </row>
    <row r="163" spans="1:17" ht="15.75" thickBot="1">
      <c r="A163" s="631"/>
      <c r="B163" s="836" t="s">
        <v>708</v>
      </c>
      <c r="C163" s="837" t="s">
        <v>709</v>
      </c>
      <c r="D163" s="838">
        <f t="shared" si="102"/>
        <v>100.00000000000003</v>
      </c>
      <c r="E163" s="839">
        <f t="shared" si="103"/>
        <v>39.251640163678019</v>
      </c>
      <c r="F163" s="840">
        <f>'4'!F$242</f>
        <v>10.294100200700518</v>
      </c>
      <c r="G163" s="841">
        <f>'4'!G$242</f>
        <v>3.7071733986475635</v>
      </c>
      <c r="H163" s="842">
        <f>'4'!H$242</f>
        <v>25.250366564329941</v>
      </c>
      <c r="I163" s="839">
        <f t="shared" si="104"/>
        <v>49.377735170001273</v>
      </c>
      <c r="J163" s="840">
        <f>'4'!J$242</f>
        <v>23.601006371984703</v>
      </c>
      <c r="K163" s="841">
        <f>'4'!K$242</f>
        <v>22.285711325045728</v>
      </c>
      <c r="L163" s="842">
        <f>'4'!L$242</f>
        <v>3.4910174729708401</v>
      </c>
      <c r="M163" s="843">
        <f>'4'!M$242</f>
        <v>3.2228796342489345</v>
      </c>
      <c r="N163" s="775">
        <f t="shared" si="105"/>
        <v>4.118752072398765</v>
      </c>
      <c r="O163" s="841">
        <f>'4'!O$242</f>
        <v>4.118752072398765</v>
      </c>
      <c r="P163" s="844">
        <f>'4'!P$242</f>
        <v>0</v>
      </c>
      <c r="Q163" s="843">
        <f>'4'!Q$242</f>
        <v>4.0289929596730261</v>
      </c>
    </row>
    <row r="164" spans="1:17" ht="26.25" thickBot="1">
      <c r="A164" s="631"/>
      <c r="B164" s="845" t="s">
        <v>205</v>
      </c>
      <c r="C164" s="846" t="s">
        <v>710</v>
      </c>
      <c r="D164" s="847">
        <f t="shared" si="102"/>
        <v>100.00000000000003</v>
      </c>
      <c r="E164" s="848">
        <f t="shared" si="103"/>
        <v>39.251640163678019</v>
      </c>
      <c r="F164" s="849">
        <f>+'4'!F242</f>
        <v>10.294100200700518</v>
      </c>
      <c r="G164" s="850">
        <f>+'4'!G242</f>
        <v>3.7071733986475635</v>
      </c>
      <c r="H164" s="851">
        <f>+'4'!H242</f>
        <v>25.250366564329941</v>
      </c>
      <c r="I164" s="848">
        <f t="shared" si="104"/>
        <v>49.377735170001273</v>
      </c>
      <c r="J164" s="849">
        <f>+'4'!J242</f>
        <v>23.601006371984703</v>
      </c>
      <c r="K164" s="850">
        <f>+'4'!K242</f>
        <v>22.285711325045728</v>
      </c>
      <c r="L164" s="851">
        <f>+'4'!L242</f>
        <v>3.4910174729708401</v>
      </c>
      <c r="M164" s="848">
        <f>+'4'!M242</f>
        <v>3.2228796342489345</v>
      </c>
      <c r="N164" s="852">
        <f t="shared" si="105"/>
        <v>4.118752072398765</v>
      </c>
      <c r="O164" s="850">
        <f>+'4'!O242</f>
        <v>4.118752072398765</v>
      </c>
      <c r="P164" s="853">
        <f>+'4'!P242</f>
        <v>0</v>
      </c>
      <c r="Q164" s="848">
        <f>+'4'!Q242</f>
        <v>4.0289929596730261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60518-F753-42BD-8C35-657E1E232BE4}">
  <sheetPr codeName="Sheet101">
    <tabColor theme="0" tint="-0.14999847407452621"/>
  </sheetPr>
  <dimension ref="A1:AF165"/>
  <sheetViews>
    <sheetView showGridLines="0" zoomScale="70" zoomScaleNormal="70" workbookViewId="0">
      <selection activeCell="F15" sqref="F15"/>
    </sheetView>
  </sheetViews>
  <sheetFormatPr defaultRowHeight="15"/>
  <cols>
    <col min="1" max="1" width="9.140625" style="854"/>
    <col min="3" max="3" width="61.42578125" customWidth="1"/>
    <col min="4" max="4" width="11" customWidth="1"/>
    <col min="5" max="5" width="14.42578125" customWidth="1"/>
    <col min="6" max="6" width="14.140625" customWidth="1"/>
    <col min="7" max="7" width="14.7109375" customWidth="1"/>
    <col min="8" max="8" width="15.5703125" customWidth="1"/>
    <col min="9" max="9" width="13.85546875" customWidth="1"/>
    <col min="10" max="10" width="11.5703125" customWidth="1"/>
    <col min="11" max="11" width="11.85546875" customWidth="1"/>
    <col min="12" max="12" width="12.140625" customWidth="1"/>
    <col min="13" max="13" width="20.85546875" customWidth="1"/>
    <col min="14" max="14" width="15.5703125" customWidth="1"/>
    <col min="15" max="15" width="11.85546875" customWidth="1"/>
    <col min="16" max="16" width="16.28515625" customWidth="1"/>
    <col min="17" max="17" width="23.28515625" customWidth="1"/>
    <col min="18" max="18" width="8.7109375" style="116" hidden="1" customWidth="1"/>
    <col min="19" max="21" width="8.7109375" hidden="1" customWidth="1"/>
  </cols>
  <sheetData>
    <row r="1" spans="1:32">
      <c r="B1" s="114"/>
      <c r="C1" s="114"/>
      <c r="D1" s="114"/>
      <c r="E1" s="114"/>
      <c r="F1" s="114"/>
      <c r="G1" s="114"/>
      <c r="H1" s="114"/>
      <c r="I1" s="114"/>
      <c r="J1" s="114"/>
      <c r="K1" s="114"/>
      <c r="L1" s="114"/>
      <c r="M1" s="114"/>
      <c r="N1" s="114"/>
      <c r="O1" s="114"/>
      <c r="P1" s="114"/>
      <c r="Q1" s="114"/>
    </row>
    <row r="2" spans="1:32" ht="72">
      <c r="B2" s="114"/>
      <c r="C2" s="27" t="s">
        <v>1332</v>
      </c>
      <c r="D2" s="114"/>
      <c r="E2" s="114"/>
      <c r="F2" s="114"/>
      <c r="G2" s="114"/>
      <c r="H2" s="114"/>
      <c r="I2" s="114"/>
      <c r="J2" s="114"/>
      <c r="K2" s="114"/>
      <c r="L2" s="114"/>
      <c r="M2" s="114"/>
      <c r="N2" s="114"/>
      <c r="O2" s="114"/>
      <c r="P2" s="114"/>
      <c r="Q2" s="29" t="s">
        <v>711</v>
      </c>
    </row>
    <row r="3" spans="1:32">
      <c r="B3" s="114"/>
      <c r="C3" s="27" t="s">
        <v>1333</v>
      </c>
      <c r="D3" s="114"/>
      <c r="E3" s="114"/>
      <c r="F3" s="114"/>
      <c r="G3" s="114"/>
      <c r="H3" s="114"/>
      <c r="I3" s="114"/>
      <c r="J3" s="114"/>
      <c r="K3" s="114"/>
      <c r="L3" s="114"/>
      <c r="M3" s="114"/>
      <c r="N3" s="114"/>
      <c r="O3" s="114"/>
      <c r="P3" s="114"/>
      <c r="Q3" s="114"/>
    </row>
    <row r="4" spans="1:32">
      <c r="B4" s="114"/>
      <c r="C4" s="114"/>
      <c r="D4" s="114"/>
      <c r="E4" s="114"/>
      <c r="F4" s="114"/>
      <c r="G4" s="114"/>
      <c r="H4" s="114"/>
      <c r="I4" s="114"/>
      <c r="J4" s="114"/>
      <c r="K4" s="114"/>
      <c r="L4" s="114"/>
      <c r="M4" s="114"/>
      <c r="N4" s="114"/>
      <c r="O4" s="114"/>
      <c r="P4" s="114"/>
      <c r="Q4" s="114"/>
    </row>
    <row r="5" spans="1:32" ht="15.75">
      <c r="B5" s="114"/>
      <c r="C5" s="633" t="s">
        <v>712</v>
      </c>
      <c r="D5" s="114"/>
      <c r="E5" s="114"/>
      <c r="F5" s="114"/>
      <c r="G5" s="114"/>
      <c r="H5" s="114"/>
      <c r="I5" s="114"/>
      <c r="J5" s="114"/>
      <c r="K5" s="114"/>
      <c r="L5" s="114"/>
      <c r="M5" s="114"/>
      <c r="N5" s="114"/>
      <c r="O5" s="114"/>
      <c r="P5" s="114"/>
      <c r="Q5" s="114"/>
    </row>
    <row r="6" spans="1:32" ht="15.75">
      <c r="B6" s="114"/>
      <c r="C6" s="633"/>
      <c r="D6" s="114"/>
      <c r="E6" s="114"/>
      <c r="F6" s="114"/>
      <c r="G6" s="114"/>
      <c r="H6" s="114"/>
      <c r="I6" s="114"/>
      <c r="J6" s="114"/>
      <c r="K6" s="114"/>
      <c r="L6" s="114"/>
      <c r="M6" s="114"/>
      <c r="N6" s="114"/>
      <c r="O6" s="114"/>
      <c r="P6" s="114"/>
      <c r="Q6" s="114"/>
    </row>
    <row r="7" spans="1:32" ht="15.75">
      <c r="B7" s="114"/>
      <c r="C7" s="633"/>
      <c r="D7" s="114"/>
      <c r="E7" s="114"/>
      <c r="F7" s="114"/>
      <c r="G7" s="114"/>
      <c r="H7" s="114"/>
      <c r="I7" s="114"/>
      <c r="J7" s="114"/>
      <c r="K7" s="114"/>
      <c r="L7" s="114"/>
      <c r="M7" s="114"/>
      <c r="N7" s="114"/>
      <c r="O7" s="114"/>
      <c r="P7" s="114"/>
      <c r="Q7" s="114"/>
    </row>
    <row r="8" spans="1:32" s="116" customFormat="1" ht="15.75" thickBot="1">
      <c r="A8" s="854"/>
      <c r="D8" s="634"/>
      <c r="E8" s="634"/>
      <c r="F8" s="634" t="s">
        <v>1424</v>
      </c>
      <c r="G8" s="634" t="s">
        <v>1425</v>
      </c>
      <c r="H8" s="634" t="s">
        <v>1426</v>
      </c>
      <c r="I8" s="634"/>
      <c r="J8" s="634" t="s">
        <v>1427</v>
      </c>
      <c r="K8" s="634" t="s">
        <v>1428</v>
      </c>
      <c r="L8" s="634" t="s">
        <v>1429</v>
      </c>
      <c r="M8" s="634" t="s">
        <v>1430</v>
      </c>
      <c r="N8" s="634"/>
      <c r="O8" s="634" t="s">
        <v>1431</v>
      </c>
      <c r="P8" s="634" t="s">
        <v>1432</v>
      </c>
      <c r="Q8" s="634" t="s">
        <v>1433</v>
      </c>
    </row>
    <row r="9" spans="1:32" ht="64.5" thickBot="1">
      <c r="B9" s="635" t="s">
        <v>2</v>
      </c>
      <c r="C9" s="636" t="s">
        <v>591</v>
      </c>
      <c r="D9" s="637" t="s">
        <v>239</v>
      </c>
      <c r="E9" s="638" t="s">
        <v>240</v>
      </c>
      <c r="F9" s="639" t="s">
        <v>241</v>
      </c>
      <c r="G9" s="640" t="s">
        <v>242</v>
      </c>
      <c r="H9" s="641" t="s">
        <v>243</v>
      </c>
      <c r="I9" s="642" t="s">
        <v>244</v>
      </c>
      <c r="J9" s="639" t="s">
        <v>245</v>
      </c>
      <c r="K9" s="640" t="s">
        <v>246</v>
      </c>
      <c r="L9" s="643" t="s">
        <v>247</v>
      </c>
      <c r="M9" s="638" t="s">
        <v>248</v>
      </c>
      <c r="N9" s="642" t="s">
        <v>249</v>
      </c>
      <c r="O9" s="644" t="s">
        <v>592</v>
      </c>
      <c r="P9" s="645" t="s">
        <v>251</v>
      </c>
      <c r="Q9" s="646" t="s">
        <v>252</v>
      </c>
      <c r="R9" s="114"/>
      <c r="S9" s="114"/>
      <c r="T9" s="114"/>
      <c r="U9" s="114"/>
    </row>
    <row r="10" spans="1:32" ht="16.5" thickTop="1" thickBot="1">
      <c r="A10" s="631"/>
      <c r="B10" s="647" t="s">
        <v>62</v>
      </c>
      <c r="C10" s="647" t="s">
        <v>593</v>
      </c>
      <c r="D10" s="648">
        <f>D11+D15+D22+D25+D31+D34</f>
        <v>3719.1724088965866</v>
      </c>
      <c r="E10" s="649">
        <f t="shared" ref="E10:Q10" si="0">E11+E15+E22+E25+E31+E34</f>
        <v>1499.5392032775706</v>
      </c>
      <c r="F10" s="650">
        <f t="shared" si="0"/>
        <v>100.2315032454714</v>
      </c>
      <c r="G10" s="651">
        <f t="shared" si="0"/>
        <v>409.86029897622296</v>
      </c>
      <c r="H10" s="652">
        <f t="shared" si="0"/>
        <v>989.44740105587653</v>
      </c>
      <c r="I10" s="649">
        <f t="shared" si="0"/>
        <v>2156.605340133156</v>
      </c>
      <c r="J10" s="650">
        <f t="shared" si="0"/>
        <v>1589.3423699119101</v>
      </c>
      <c r="K10" s="651">
        <f t="shared" si="0"/>
        <v>510.82818592245934</v>
      </c>
      <c r="L10" s="652">
        <f t="shared" si="0"/>
        <v>56.434784298786788</v>
      </c>
      <c r="M10" s="649">
        <f t="shared" si="0"/>
        <v>2.1008126789706973</v>
      </c>
      <c r="N10" s="653">
        <f>O10+P10</f>
        <v>60.762975690242385</v>
      </c>
      <c r="O10" s="651">
        <f>O11+O15+O22+O25+O31+O34</f>
        <v>60.762975690242385</v>
      </c>
      <c r="P10" s="654">
        <f t="shared" si="0"/>
        <v>0</v>
      </c>
      <c r="Q10" s="649">
        <f t="shared" si="0"/>
        <v>0.16407711664688451</v>
      </c>
      <c r="R10" s="114"/>
      <c r="S10" s="114"/>
      <c r="T10" s="114"/>
      <c r="U10" s="114"/>
    </row>
    <row r="11" spans="1:32" ht="15.75" thickTop="1">
      <c r="A11" s="631"/>
      <c r="B11" s="655" t="s">
        <v>64</v>
      </c>
      <c r="C11" s="656" t="s">
        <v>6</v>
      </c>
      <c r="D11" s="657">
        <f t="shared" ref="D11:D65" si="1">O11+E11+I11+M11+P11+Q11</f>
        <v>0</v>
      </c>
      <c r="E11" s="658">
        <f>SUM(F11:H11)</f>
        <v>0</v>
      </c>
      <c r="F11" s="659">
        <f>SUM(F12:F14)</f>
        <v>0</v>
      </c>
      <c r="G11" s="660">
        <f t="shared" ref="G11:Q11" si="2">SUM(G12:G14)</f>
        <v>0</v>
      </c>
      <c r="H11" s="661">
        <f t="shared" si="2"/>
        <v>0</v>
      </c>
      <c r="I11" s="658">
        <f t="shared" ref="I11:I37" si="3">SUM(J11:L11)</f>
        <v>0</v>
      </c>
      <c r="J11" s="659">
        <f t="shared" si="2"/>
        <v>0</v>
      </c>
      <c r="K11" s="660">
        <f t="shared" si="2"/>
        <v>0</v>
      </c>
      <c r="L11" s="661">
        <f t="shared" si="2"/>
        <v>0</v>
      </c>
      <c r="M11" s="658">
        <f t="shared" si="2"/>
        <v>0</v>
      </c>
      <c r="N11" s="662">
        <f t="shared" ref="N11:N89" si="4">O11+P11</f>
        <v>0</v>
      </c>
      <c r="O11" s="660">
        <f>SUM(O12:O14)</f>
        <v>0</v>
      </c>
      <c r="P11" s="663">
        <f t="shared" si="2"/>
        <v>0</v>
      </c>
      <c r="Q11" s="658">
        <f t="shared" si="2"/>
        <v>0</v>
      </c>
      <c r="R11" s="114"/>
      <c r="S11" s="114"/>
      <c r="T11" s="114"/>
      <c r="U11" s="114"/>
    </row>
    <row r="12" spans="1:32">
      <c r="A12" s="631"/>
      <c r="B12" s="664" t="s">
        <v>66</v>
      </c>
      <c r="C12" s="665" t="s">
        <v>8</v>
      </c>
      <c r="D12" s="657">
        <f t="shared" si="1"/>
        <v>0</v>
      </c>
      <c r="E12" s="658">
        <f t="shared" ref="E12:E37" si="5">SUM(F12:H12)</f>
        <v>0</v>
      </c>
      <c r="F12" s="666">
        <f t="shared" ref="F12:H14" si="6">SUM(F40,F68,F118)</f>
        <v>0</v>
      </c>
      <c r="G12" s="667">
        <f t="shared" si="6"/>
        <v>0</v>
      </c>
      <c r="H12" s="667">
        <f t="shared" si="6"/>
        <v>0</v>
      </c>
      <c r="I12" s="658">
        <f t="shared" si="3"/>
        <v>0</v>
      </c>
      <c r="J12" s="668">
        <f t="shared" ref="J12:M14" si="7">SUM(J40,J68,J118)</f>
        <v>0</v>
      </c>
      <c r="K12" s="669">
        <f t="shared" si="7"/>
        <v>0</v>
      </c>
      <c r="L12" s="670">
        <f t="shared" si="7"/>
        <v>0</v>
      </c>
      <c r="M12" s="671">
        <f t="shared" si="7"/>
        <v>0</v>
      </c>
      <c r="N12" s="662">
        <f t="shared" si="4"/>
        <v>0</v>
      </c>
      <c r="O12" s="669">
        <f t="shared" ref="O12:Q14" si="8">SUM(O40,O68,O118)</f>
        <v>0</v>
      </c>
      <c r="P12" s="669">
        <f t="shared" si="8"/>
        <v>0</v>
      </c>
      <c r="Q12" s="671">
        <f t="shared" si="8"/>
        <v>0</v>
      </c>
      <c r="R12" s="114"/>
      <c r="S12" s="114"/>
      <c r="T12" s="114"/>
      <c r="U12" s="114"/>
    </row>
    <row r="13" spans="1:32" s="114" customFormat="1">
      <c r="A13" s="631"/>
      <c r="B13" s="664" t="s">
        <v>68</v>
      </c>
      <c r="C13" s="665" t="s">
        <v>9</v>
      </c>
      <c r="D13" s="657">
        <f t="shared" si="1"/>
        <v>0</v>
      </c>
      <c r="E13" s="658">
        <f t="shared" si="5"/>
        <v>0</v>
      </c>
      <c r="F13" s="666">
        <f t="shared" si="6"/>
        <v>0</v>
      </c>
      <c r="G13" s="667">
        <f t="shared" si="6"/>
        <v>0</v>
      </c>
      <c r="H13" s="667">
        <f t="shared" si="6"/>
        <v>0</v>
      </c>
      <c r="I13" s="658">
        <f t="shared" si="3"/>
        <v>0</v>
      </c>
      <c r="J13" s="668">
        <f t="shared" si="7"/>
        <v>0</v>
      </c>
      <c r="K13" s="669">
        <f t="shared" si="7"/>
        <v>0</v>
      </c>
      <c r="L13" s="670">
        <f t="shared" si="7"/>
        <v>0</v>
      </c>
      <c r="M13" s="671">
        <f t="shared" si="7"/>
        <v>0</v>
      </c>
      <c r="N13" s="662">
        <f t="shared" si="4"/>
        <v>0</v>
      </c>
      <c r="O13" s="669">
        <f t="shared" si="8"/>
        <v>0</v>
      </c>
      <c r="P13" s="669">
        <f t="shared" si="8"/>
        <v>0</v>
      </c>
      <c r="Q13" s="672">
        <f t="shared" si="8"/>
        <v>0</v>
      </c>
      <c r="V13"/>
      <c r="W13"/>
      <c r="X13"/>
      <c r="Y13"/>
      <c r="Z13"/>
      <c r="AA13"/>
      <c r="AB13"/>
      <c r="AC13"/>
      <c r="AD13"/>
      <c r="AE13"/>
      <c r="AF13"/>
    </row>
    <row r="14" spans="1:32" s="114" customFormat="1">
      <c r="A14" s="631"/>
      <c r="B14" s="664" t="s">
        <v>594</v>
      </c>
      <c r="C14" s="665" t="s">
        <v>11</v>
      </c>
      <c r="D14" s="657">
        <f t="shared" si="1"/>
        <v>0</v>
      </c>
      <c r="E14" s="658">
        <f t="shared" si="5"/>
        <v>0</v>
      </c>
      <c r="F14" s="666">
        <f t="shared" si="6"/>
        <v>0</v>
      </c>
      <c r="G14" s="667">
        <f t="shared" si="6"/>
        <v>0</v>
      </c>
      <c r="H14" s="667">
        <f t="shared" si="6"/>
        <v>0</v>
      </c>
      <c r="I14" s="658">
        <f t="shared" si="3"/>
        <v>0</v>
      </c>
      <c r="J14" s="668">
        <f t="shared" si="7"/>
        <v>0</v>
      </c>
      <c r="K14" s="669">
        <f t="shared" si="7"/>
        <v>0</v>
      </c>
      <c r="L14" s="670">
        <f t="shared" si="7"/>
        <v>0</v>
      </c>
      <c r="M14" s="671">
        <f t="shared" si="7"/>
        <v>0</v>
      </c>
      <c r="N14" s="662">
        <f t="shared" si="4"/>
        <v>0</v>
      </c>
      <c r="O14" s="669">
        <f t="shared" si="8"/>
        <v>0</v>
      </c>
      <c r="P14" s="669">
        <f t="shared" si="8"/>
        <v>0</v>
      </c>
      <c r="Q14" s="672">
        <f t="shared" si="8"/>
        <v>0</v>
      </c>
      <c r="V14"/>
      <c r="W14"/>
      <c r="X14"/>
      <c r="Y14"/>
      <c r="Z14"/>
      <c r="AA14"/>
      <c r="AB14"/>
      <c r="AC14"/>
      <c r="AD14"/>
      <c r="AE14"/>
      <c r="AF14"/>
    </row>
    <row r="15" spans="1:32" s="114" customFormat="1">
      <c r="A15" s="631"/>
      <c r="B15" s="655" t="s">
        <v>70</v>
      </c>
      <c r="C15" s="673" t="s">
        <v>13</v>
      </c>
      <c r="D15" s="657">
        <f t="shared" si="1"/>
        <v>3511.4082952240192</v>
      </c>
      <c r="E15" s="658">
        <f t="shared" si="5"/>
        <v>1473.2287022058531</v>
      </c>
      <c r="F15" s="659">
        <f>SUM(F16:F21)</f>
        <v>98.272472683640814</v>
      </c>
      <c r="G15" s="660">
        <f>SUM(G16:G21)</f>
        <v>409.36411190285241</v>
      </c>
      <c r="H15" s="661">
        <f>SUM(H16:H21)</f>
        <v>965.59211761936001</v>
      </c>
      <c r="I15" s="658">
        <f t="shared" si="3"/>
        <v>2036.179605208124</v>
      </c>
      <c r="J15" s="674">
        <f t="shared" ref="J15:Q15" si="9">SUM(J16:J21)</f>
        <v>1498.6358581280899</v>
      </c>
      <c r="K15" s="675">
        <f t="shared" si="9"/>
        <v>481.49589232345659</v>
      </c>
      <c r="L15" s="676">
        <f t="shared" si="9"/>
        <v>56.0478547565776</v>
      </c>
      <c r="M15" s="677">
        <f t="shared" si="9"/>
        <v>1.769204968533779</v>
      </c>
      <c r="N15" s="662">
        <f t="shared" si="4"/>
        <v>0.10410679581176405</v>
      </c>
      <c r="O15" s="675">
        <f>SUM(O16:O21)</f>
        <v>0.10410679581176405</v>
      </c>
      <c r="P15" s="675">
        <f t="shared" si="9"/>
        <v>0</v>
      </c>
      <c r="Q15" s="658">
        <f t="shared" si="9"/>
        <v>0.12667604569630003</v>
      </c>
      <c r="V15"/>
      <c r="W15"/>
      <c r="X15"/>
      <c r="Y15"/>
      <c r="Z15"/>
      <c r="AA15"/>
      <c r="AB15"/>
      <c r="AC15"/>
      <c r="AD15"/>
      <c r="AE15"/>
      <c r="AF15"/>
    </row>
    <row r="16" spans="1:32" s="114" customFormat="1">
      <c r="A16" s="631"/>
      <c r="B16" s="664" t="s">
        <v>72</v>
      </c>
      <c r="C16" s="665" t="s">
        <v>15</v>
      </c>
      <c r="D16" s="657">
        <f t="shared" si="1"/>
        <v>404.13321578444305</v>
      </c>
      <c r="E16" s="658">
        <f t="shared" si="5"/>
        <v>43.202867998533982</v>
      </c>
      <c r="F16" s="666">
        <f t="shared" ref="F16:H21" si="10">SUM(F44,F72,F122)</f>
        <v>8.2489824101231921</v>
      </c>
      <c r="G16" s="667">
        <f t="shared" si="10"/>
        <v>24.882271123369872</v>
      </c>
      <c r="H16" s="667">
        <f t="shared" si="10"/>
        <v>10.071614465040918</v>
      </c>
      <c r="I16" s="658">
        <f t="shared" si="3"/>
        <v>359.72564276563423</v>
      </c>
      <c r="J16" s="668">
        <f t="shared" ref="J16:Q21" si="11">SUM(J44,J72,J122)</f>
        <v>19.23267581179476</v>
      </c>
      <c r="K16" s="669">
        <f t="shared" si="11"/>
        <v>339.32688742481412</v>
      </c>
      <c r="L16" s="670">
        <f t="shared" si="11"/>
        <v>1.1660795290253545</v>
      </c>
      <c r="M16" s="671">
        <f t="shared" si="11"/>
        <v>0.99935755900076861</v>
      </c>
      <c r="N16" s="662">
        <f t="shared" si="4"/>
        <v>9.2632823487360044E-2</v>
      </c>
      <c r="O16" s="669">
        <f t="shared" ref="O16:Q20" si="12">SUM(O44,O72,O122)</f>
        <v>9.2632823487360044E-2</v>
      </c>
      <c r="P16" s="669">
        <f t="shared" si="12"/>
        <v>0</v>
      </c>
      <c r="Q16" s="672">
        <f t="shared" si="12"/>
        <v>0.11271463778674989</v>
      </c>
      <c r="V16"/>
      <c r="W16"/>
      <c r="X16"/>
      <c r="Y16"/>
      <c r="Z16"/>
      <c r="AA16"/>
      <c r="AB16"/>
      <c r="AC16"/>
      <c r="AD16"/>
      <c r="AE16"/>
      <c r="AF16"/>
    </row>
    <row r="17" spans="1:32" s="114" customFormat="1">
      <c r="A17" s="631"/>
      <c r="B17" s="664" t="s">
        <v>80</v>
      </c>
      <c r="C17" s="665" t="s">
        <v>595</v>
      </c>
      <c r="D17" s="657">
        <f t="shared" si="1"/>
        <v>3.7885439679911688</v>
      </c>
      <c r="E17" s="658">
        <f t="shared" si="5"/>
        <v>0</v>
      </c>
      <c r="F17" s="666">
        <f t="shared" si="10"/>
        <v>0</v>
      </c>
      <c r="G17" s="667">
        <f t="shared" si="10"/>
        <v>0</v>
      </c>
      <c r="H17" s="667">
        <f t="shared" si="10"/>
        <v>0</v>
      </c>
      <c r="I17" s="658">
        <f t="shared" si="3"/>
        <v>3.7885439679911688</v>
      </c>
      <c r="J17" s="668">
        <f t="shared" si="11"/>
        <v>0</v>
      </c>
      <c r="K17" s="669">
        <f t="shared" si="11"/>
        <v>3.7885439679911688</v>
      </c>
      <c r="L17" s="670">
        <f t="shared" si="11"/>
        <v>0</v>
      </c>
      <c r="M17" s="671">
        <f t="shared" si="11"/>
        <v>0</v>
      </c>
      <c r="N17" s="662">
        <f t="shared" si="4"/>
        <v>0</v>
      </c>
      <c r="O17" s="669">
        <f t="shared" si="12"/>
        <v>0</v>
      </c>
      <c r="P17" s="669">
        <f t="shared" si="12"/>
        <v>0</v>
      </c>
      <c r="Q17" s="672">
        <f t="shared" si="12"/>
        <v>0</v>
      </c>
      <c r="V17"/>
      <c r="W17"/>
      <c r="X17"/>
      <c r="Y17"/>
      <c r="Z17"/>
      <c r="AA17"/>
      <c r="AB17"/>
      <c r="AC17"/>
      <c r="AD17"/>
      <c r="AE17"/>
      <c r="AF17"/>
    </row>
    <row r="18" spans="1:32" s="114" customFormat="1">
      <c r="A18" s="631"/>
      <c r="B18" s="664" t="s">
        <v>90</v>
      </c>
      <c r="C18" s="665" t="s">
        <v>21</v>
      </c>
      <c r="D18" s="657">
        <f t="shared" si="1"/>
        <v>2373.3109124738739</v>
      </c>
      <c r="E18" s="658">
        <f t="shared" si="5"/>
        <v>924.32365143374227</v>
      </c>
      <c r="F18" s="666">
        <f t="shared" si="10"/>
        <v>0</v>
      </c>
      <c r="G18" s="667">
        <f t="shared" si="10"/>
        <v>0</v>
      </c>
      <c r="H18" s="667">
        <f t="shared" si="10"/>
        <v>924.32365143374227</v>
      </c>
      <c r="I18" s="658">
        <f t="shared" si="3"/>
        <v>1448.3411991371011</v>
      </c>
      <c r="J18" s="668">
        <f t="shared" si="11"/>
        <v>1448.3411991371011</v>
      </c>
      <c r="K18" s="669">
        <f t="shared" si="11"/>
        <v>0</v>
      </c>
      <c r="L18" s="670">
        <f t="shared" si="11"/>
        <v>0</v>
      </c>
      <c r="M18" s="671">
        <f t="shared" si="11"/>
        <v>0.64606190303030298</v>
      </c>
      <c r="N18" s="662">
        <f t="shared" si="4"/>
        <v>0</v>
      </c>
      <c r="O18" s="669">
        <f t="shared" si="12"/>
        <v>0</v>
      </c>
      <c r="P18" s="669">
        <f t="shared" si="12"/>
        <v>0</v>
      </c>
      <c r="Q18" s="672">
        <f t="shared" si="12"/>
        <v>0</v>
      </c>
      <c r="V18"/>
      <c r="W18"/>
      <c r="X18"/>
      <c r="Y18"/>
      <c r="Z18"/>
      <c r="AA18"/>
      <c r="AB18"/>
      <c r="AC18"/>
      <c r="AD18"/>
      <c r="AE18"/>
      <c r="AF18"/>
    </row>
    <row r="19" spans="1:32" s="114" customFormat="1">
      <c r="A19" s="631"/>
      <c r="B19" s="664" t="s">
        <v>596</v>
      </c>
      <c r="C19" s="665" t="s">
        <v>23</v>
      </c>
      <c r="D19" s="657">
        <f t="shared" si="1"/>
        <v>0</v>
      </c>
      <c r="E19" s="658">
        <f t="shared" si="5"/>
        <v>0</v>
      </c>
      <c r="F19" s="666">
        <f t="shared" si="10"/>
        <v>0</v>
      </c>
      <c r="G19" s="667">
        <f t="shared" si="10"/>
        <v>0</v>
      </c>
      <c r="H19" s="667">
        <f t="shared" si="10"/>
        <v>0</v>
      </c>
      <c r="I19" s="658">
        <f t="shared" si="3"/>
        <v>0</v>
      </c>
      <c r="J19" s="668">
        <f t="shared" si="11"/>
        <v>0</v>
      </c>
      <c r="K19" s="669">
        <f t="shared" si="11"/>
        <v>0</v>
      </c>
      <c r="L19" s="670">
        <f t="shared" si="11"/>
        <v>0</v>
      </c>
      <c r="M19" s="671">
        <f t="shared" si="11"/>
        <v>0</v>
      </c>
      <c r="N19" s="662">
        <f t="shared" si="4"/>
        <v>0</v>
      </c>
      <c r="O19" s="669">
        <f t="shared" si="12"/>
        <v>0</v>
      </c>
      <c r="P19" s="669">
        <f t="shared" si="12"/>
        <v>0</v>
      </c>
      <c r="Q19" s="672">
        <f t="shared" si="12"/>
        <v>0</v>
      </c>
      <c r="V19"/>
      <c r="W19"/>
      <c r="X19"/>
      <c r="Y19"/>
      <c r="Z19"/>
      <c r="AA19"/>
      <c r="AB19"/>
      <c r="AC19"/>
      <c r="AD19"/>
      <c r="AE19"/>
      <c r="AF19"/>
    </row>
    <row r="20" spans="1:32" s="114" customFormat="1">
      <c r="A20" s="631"/>
      <c r="B20" s="664" t="s">
        <v>597</v>
      </c>
      <c r="C20" s="665" t="s">
        <v>25</v>
      </c>
      <c r="D20" s="657">
        <f t="shared" si="1"/>
        <v>0</v>
      </c>
      <c r="E20" s="658">
        <f t="shared" si="5"/>
        <v>0</v>
      </c>
      <c r="F20" s="666">
        <f t="shared" si="10"/>
        <v>0</v>
      </c>
      <c r="G20" s="667">
        <f t="shared" si="10"/>
        <v>0</v>
      </c>
      <c r="H20" s="667">
        <f t="shared" si="10"/>
        <v>0</v>
      </c>
      <c r="I20" s="658">
        <f t="shared" si="3"/>
        <v>0</v>
      </c>
      <c r="J20" s="668">
        <f t="shared" si="11"/>
        <v>0</v>
      </c>
      <c r="K20" s="669">
        <f t="shared" si="11"/>
        <v>0</v>
      </c>
      <c r="L20" s="670">
        <f t="shared" si="11"/>
        <v>0</v>
      </c>
      <c r="M20" s="671">
        <f t="shared" si="11"/>
        <v>0</v>
      </c>
      <c r="N20" s="662">
        <f t="shared" si="4"/>
        <v>0</v>
      </c>
      <c r="O20" s="669">
        <f t="shared" si="12"/>
        <v>0</v>
      </c>
      <c r="P20" s="669">
        <f t="shared" si="12"/>
        <v>0</v>
      </c>
      <c r="Q20" s="672">
        <f t="shared" si="12"/>
        <v>0</v>
      </c>
      <c r="V20"/>
      <c r="W20"/>
      <c r="X20"/>
      <c r="Y20"/>
      <c r="Z20"/>
      <c r="AA20"/>
      <c r="AB20"/>
      <c r="AC20"/>
      <c r="AD20"/>
      <c r="AE20"/>
      <c r="AF20"/>
    </row>
    <row r="21" spans="1:32" s="114" customFormat="1" ht="38.25">
      <c r="A21" s="631"/>
      <c r="B21" s="664" t="s">
        <v>598</v>
      </c>
      <c r="C21" s="665" t="s">
        <v>599</v>
      </c>
      <c r="D21" s="657">
        <f t="shared" si="1"/>
        <v>730.17562299771123</v>
      </c>
      <c r="E21" s="658">
        <f t="shared" si="5"/>
        <v>505.70218277357691</v>
      </c>
      <c r="F21" s="666">
        <f t="shared" si="10"/>
        <v>90.023490273517623</v>
      </c>
      <c r="G21" s="667">
        <f t="shared" si="10"/>
        <v>384.48184077948252</v>
      </c>
      <c r="H21" s="667">
        <f t="shared" si="10"/>
        <v>31.196851720576756</v>
      </c>
      <c r="I21" s="658">
        <f t="shared" si="3"/>
        <v>224.32421933739775</v>
      </c>
      <c r="J21" s="668">
        <f t="shared" si="11"/>
        <v>31.061983179194215</v>
      </c>
      <c r="K21" s="669">
        <f t="shared" si="11"/>
        <v>138.38046093065128</v>
      </c>
      <c r="L21" s="670">
        <f t="shared" si="11"/>
        <v>54.881775227552247</v>
      </c>
      <c r="M21" s="671">
        <f t="shared" si="11"/>
        <v>0.12378550650270745</v>
      </c>
      <c r="N21" s="662">
        <f t="shared" si="4"/>
        <v>1.1473972324404001E-2</v>
      </c>
      <c r="O21" s="669">
        <f>SUM(O49,O77,O127)</f>
        <v>1.1473972324404001E-2</v>
      </c>
      <c r="P21" s="669">
        <f t="shared" si="11"/>
        <v>0</v>
      </c>
      <c r="Q21" s="672">
        <f t="shared" si="11"/>
        <v>1.3961407909550133E-2</v>
      </c>
      <c r="V21"/>
      <c r="W21"/>
      <c r="X21"/>
      <c r="Y21"/>
      <c r="Z21"/>
      <c r="AA21"/>
      <c r="AB21"/>
      <c r="AC21"/>
      <c r="AD21"/>
      <c r="AE21"/>
      <c r="AF21"/>
    </row>
    <row r="22" spans="1:32" s="114" customFormat="1">
      <c r="A22" s="631"/>
      <c r="B22" s="655" t="s">
        <v>98</v>
      </c>
      <c r="C22" s="678" t="s">
        <v>29</v>
      </c>
      <c r="D22" s="657">
        <f t="shared" si="1"/>
        <v>58.956341088921434</v>
      </c>
      <c r="E22" s="658">
        <f t="shared" si="5"/>
        <v>20.60213557746442</v>
      </c>
      <c r="F22" s="659">
        <f>SUM(F23:F24)</f>
        <v>1.7568378017997122</v>
      </c>
      <c r="G22" s="660">
        <f t="shared" ref="G22:Q22" si="13">SUM(G23:G24)</f>
        <v>4.2622060860015833E-2</v>
      </c>
      <c r="H22" s="661">
        <f t="shared" si="13"/>
        <v>18.802675714804693</v>
      </c>
      <c r="I22" s="658">
        <f t="shared" si="3"/>
        <v>38.319867634707578</v>
      </c>
      <c r="J22" s="674">
        <f t="shared" si="13"/>
        <v>19.548663774145066</v>
      </c>
      <c r="K22" s="675">
        <f t="shared" si="13"/>
        <v>18.737966931626513</v>
      </c>
      <c r="L22" s="676">
        <f t="shared" si="13"/>
        <v>3.3236928935999117E-2</v>
      </c>
      <c r="M22" s="677">
        <f t="shared" si="13"/>
        <v>2.8484829159058044E-2</v>
      </c>
      <c r="N22" s="662">
        <f t="shared" si="4"/>
        <v>2.6403264054928716E-3</v>
      </c>
      <c r="O22" s="675">
        <f>SUM(O23:O24)</f>
        <v>2.6403264054928716E-3</v>
      </c>
      <c r="P22" s="675">
        <f t="shared" si="13"/>
        <v>0</v>
      </c>
      <c r="Q22" s="658">
        <f t="shared" si="13"/>
        <v>3.2127211848889509E-3</v>
      </c>
      <c r="V22"/>
      <c r="W22"/>
      <c r="X22"/>
      <c r="Y22"/>
      <c r="Z22"/>
      <c r="AA22"/>
      <c r="AB22"/>
      <c r="AC22"/>
      <c r="AD22"/>
      <c r="AE22"/>
      <c r="AF22"/>
    </row>
    <row r="23" spans="1:32" s="114" customFormat="1" ht="51.75">
      <c r="A23" s="631"/>
      <c r="B23" s="664" t="s">
        <v>100</v>
      </c>
      <c r="C23" s="679" t="s">
        <v>31</v>
      </c>
      <c r="D23" s="657">
        <f t="shared" si="1"/>
        <v>57.629467088921437</v>
      </c>
      <c r="E23" s="658">
        <f t="shared" si="5"/>
        <v>20.60213557746442</v>
      </c>
      <c r="F23" s="666">
        <f>SUM(F51,F79,F129)</f>
        <v>1.7568378017997122</v>
      </c>
      <c r="G23" s="667">
        <f>SUM(G51,G79,G129)</f>
        <v>4.2622060860015833E-2</v>
      </c>
      <c r="H23" s="667">
        <f>SUM(H51,H79,H129)</f>
        <v>18.802675714804693</v>
      </c>
      <c r="I23" s="658">
        <f t="shared" si="3"/>
        <v>36.992993634707581</v>
      </c>
      <c r="J23" s="668">
        <f t="shared" ref="J23:Q23" si="14">SUM(J51,J79,J129)</f>
        <v>18.850158774145065</v>
      </c>
      <c r="K23" s="669">
        <f t="shared" si="14"/>
        <v>18.109597931626514</v>
      </c>
      <c r="L23" s="670">
        <f t="shared" si="14"/>
        <v>3.3236928935999117E-2</v>
      </c>
      <c r="M23" s="671">
        <f t="shared" si="14"/>
        <v>2.8484829159058044E-2</v>
      </c>
      <c r="N23" s="662">
        <f t="shared" si="4"/>
        <v>2.6403264054928716E-3</v>
      </c>
      <c r="O23" s="669">
        <f>SUM(O51,O79,O129)</f>
        <v>2.6403264054928716E-3</v>
      </c>
      <c r="P23" s="669">
        <f t="shared" si="14"/>
        <v>0</v>
      </c>
      <c r="Q23" s="672">
        <f t="shared" si="14"/>
        <v>3.2127211848889509E-3</v>
      </c>
      <c r="V23"/>
      <c r="W23"/>
      <c r="X23"/>
      <c r="Y23"/>
      <c r="Z23"/>
      <c r="AA23"/>
      <c r="AB23"/>
      <c r="AC23"/>
      <c r="AD23"/>
      <c r="AE23"/>
      <c r="AF23"/>
    </row>
    <row r="24" spans="1:32" s="114" customFormat="1">
      <c r="A24" s="631"/>
      <c r="B24" s="664" t="s">
        <v>102</v>
      </c>
      <c r="C24" s="679" t="s">
        <v>33</v>
      </c>
      <c r="D24" s="657">
        <f t="shared" si="1"/>
        <v>1.3268739999999999</v>
      </c>
      <c r="E24" s="658">
        <f t="shared" si="5"/>
        <v>0</v>
      </c>
      <c r="F24" s="666">
        <f>SUM(F52,F80)</f>
        <v>0</v>
      </c>
      <c r="G24" s="667">
        <f>SUM(G52,G80)</f>
        <v>0</v>
      </c>
      <c r="H24" s="667">
        <f>SUM(H52,H80)</f>
        <v>0</v>
      </c>
      <c r="I24" s="658">
        <f t="shared" si="3"/>
        <v>1.3268739999999999</v>
      </c>
      <c r="J24" s="668">
        <f t="shared" ref="J24:Q24" si="15">SUM(J52,J80)</f>
        <v>0.69850500000000004</v>
      </c>
      <c r="K24" s="669">
        <f t="shared" si="15"/>
        <v>0.62836899999999984</v>
      </c>
      <c r="L24" s="670">
        <f t="shared" si="15"/>
        <v>0</v>
      </c>
      <c r="M24" s="671">
        <f t="shared" si="15"/>
        <v>0</v>
      </c>
      <c r="N24" s="662">
        <f t="shared" si="4"/>
        <v>0</v>
      </c>
      <c r="O24" s="669">
        <f>SUM(O52,O80)</f>
        <v>0</v>
      </c>
      <c r="P24" s="669">
        <f t="shared" si="15"/>
        <v>0</v>
      </c>
      <c r="Q24" s="672">
        <f t="shared" si="15"/>
        <v>0</v>
      </c>
      <c r="V24"/>
      <c r="W24"/>
      <c r="X24"/>
      <c r="Y24"/>
      <c r="Z24"/>
      <c r="AA24"/>
      <c r="AB24"/>
      <c r="AC24"/>
      <c r="AD24"/>
      <c r="AE24"/>
      <c r="AF24"/>
    </row>
    <row r="25" spans="1:32" s="114" customFormat="1">
      <c r="A25" s="631"/>
      <c r="B25" s="655" t="s">
        <v>258</v>
      </c>
      <c r="C25" s="678" t="s">
        <v>35</v>
      </c>
      <c r="D25" s="657">
        <f t="shared" si="1"/>
        <v>65.764853750000015</v>
      </c>
      <c r="E25" s="658">
        <f t="shared" si="5"/>
        <v>2.8495883381479996</v>
      </c>
      <c r="F25" s="659">
        <f>SUM(F26:F30)</f>
        <v>4.641872367046683E-2</v>
      </c>
      <c r="G25" s="660">
        <f t="shared" ref="G25:Q25" si="16">SUM(G26:G30)</f>
        <v>0.10412790734497099</v>
      </c>
      <c r="H25" s="661">
        <f t="shared" si="16"/>
        <v>2.6990417071325616</v>
      </c>
      <c r="I25" s="658">
        <f t="shared" si="3"/>
        <v>2.203244807461969</v>
      </c>
      <c r="J25" s="674">
        <f t="shared" si="16"/>
        <v>1.2520337205142582</v>
      </c>
      <c r="K25" s="675">
        <f t="shared" si="16"/>
        <v>0.87001154410895043</v>
      </c>
      <c r="L25" s="676">
        <f t="shared" si="16"/>
        <v>8.1199542838760227E-2</v>
      </c>
      <c r="M25" s="677">
        <f t="shared" si="16"/>
        <v>6.9589916385160488E-2</v>
      </c>
      <c r="N25" s="662">
        <f t="shared" si="4"/>
        <v>60.634581843366327</v>
      </c>
      <c r="O25" s="675">
        <f>SUM(O26:O30)</f>
        <v>60.634581843366327</v>
      </c>
      <c r="P25" s="675">
        <f t="shared" si="16"/>
        <v>0</v>
      </c>
      <c r="Q25" s="658">
        <f t="shared" si="16"/>
        <v>7.848844638555983E-3</v>
      </c>
      <c r="V25"/>
      <c r="W25"/>
      <c r="X25"/>
      <c r="Y25"/>
      <c r="Z25"/>
      <c r="AA25"/>
      <c r="AB25"/>
      <c r="AC25"/>
      <c r="AD25"/>
      <c r="AE25"/>
      <c r="AF25"/>
    </row>
    <row r="26" spans="1:32" s="114" customFormat="1">
      <c r="A26" s="631"/>
      <c r="B26" s="664" t="s">
        <v>600</v>
      </c>
      <c r="C26" s="679" t="s">
        <v>37</v>
      </c>
      <c r="D26" s="657">
        <f t="shared" si="1"/>
        <v>60.628131388888903</v>
      </c>
      <c r="E26" s="680">
        <f t="shared" si="5"/>
        <v>0</v>
      </c>
      <c r="F26" s="681">
        <f>SUM(F54,F82,F131)</f>
        <v>0</v>
      </c>
      <c r="G26" s="682">
        <f>SUM(G54,G82,G131)</f>
        <v>0</v>
      </c>
      <c r="H26" s="682">
        <f>SUM(H54,H82,H131)</f>
        <v>0</v>
      </c>
      <c r="I26" s="680">
        <f t="shared" si="3"/>
        <v>0</v>
      </c>
      <c r="J26" s="683">
        <f>SUM(J54,J82,J131)</f>
        <v>0</v>
      </c>
      <c r="K26" s="684">
        <f>SUM(K54,K82,K131)</f>
        <v>0</v>
      </c>
      <c r="L26" s="685">
        <f>SUM(L54,L82,L131)</f>
        <v>0</v>
      </c>
      <c r="M26" s="686">
        <f>SUM(M54,M82,M131)</f>
        <v>0</v>
      </c>
      <c r="N26" s="687">
        <f t="shared" si="4"/>
        <v>60.628131388888903</v>
      </c>
      <c r="O26" s="684">
        <f>SUM(O54,O82,O131)</f>
        <v>60.628131388888903</v>
      </c>
      <c r="P26" s="684">
        <f>SUM(P54,P82,P131)</f>
        <v>0</v>
      </c>
      <c r="Q26" s="688">
        <f>SUM(Q54,Q82,Q131)</f>
        <v>0</v>
      </c>
      <c r="V26"/>
      <c r="W26"/>
      <c r="X26"/>
      <c r="Y26"/>
      <c r="Z26"/>
      <c r="AA26"/>
      <c r="AB26"/>
      <c r="AC26"/>
      <c r="AD26"/>
      <c r="AE26"/>
      <c r="AF26"/>
    </row>
    <row r="27" spans="1:32" s="114" customFormat="1">
      <c r="A27" s="631"/>
      <c r="B27" s="664" t="s">
        <v>601</v>
      </c>
      <c r="C27" s="689" t="s">
        <v>40</v>
      </c>
      <c r="D27" s="657">
        <f t="shared" si="1"/>
        <v>0</v>
      </c>
      <c r="E27" s="680">
        <f t="shared" si="5"/>
        <v>0</v>
      </c>
      <c r="F27" s="681">
        <f t="shared" ref="F27:H30" si="17">SUM(F55,F83,F132)</f>
        <v>0</v>
      </c>
      <c r="G27" s="682">
        <f t="shared" si="17"/>
        <v>0</v>
      </c>
      <c r="H27" s="682">
        <f t="shared" si="17"/>
        <v>0</v>
      </c>
      <c r="I27" s="680">
        <f t="shared" si="3"/>
        <v>0</v>
      </c>
      <c r="J27" s="683">
        <f t="shared" ref="J27:Q30" si="18">SUM(J55,J83,J132)</f>
        <v>0</v>
      </c>
      <c r="K27" s="684">
        <f t="shared" si="18"/>
        <v>0</v>
      </c>
      <c r="L27" s="685">
        <f t="shared" si="18"/>
        <v>0</v>
      </c>
      <c r="M27" s="686">
        <f t="shared" si="18"/>
        <v>0</v>
      </c>
      <c r="N27" s="687">
        <f t="shared" si="4"/>
        <v>0</v>
      </c>
      <c r="O27" s="684">
        <f t="shared" ref="O27:Q29" si="19">SUM(O55,O83,O132)</f>
        <v>0</v>
      </c>
      <c r="P27" s="684">
        <f t="shared" si="19"/>
        <v>0</v>
      </c>
      <c r="Q27" s="688">
        <f t="shared" si="19"/>
        <v>0</v>
      </c>
      <c r="V27"/>
      <c r="W27"/>
      <c r="X27"/>
      <c r="Y27"/>
      <c r="Z27"/>
      <c r="AA27"/>
      <c r="AB27"/>
      <c r="AC27"/>
      <c r="AD27"/>
      <c r="AE27"/>
      <c r="AF27"/>
    </row>
    <row r="28" spans="1:32" s="114" customFormat="1">
      <c r="A28" s="631"/>
      <c r="B28" s="664" t="s">
        <v>602</v>
      </c>
      <c r="C28" s="689" t="s">
        <v>43</v>
      </c>
      <c r="D28" s="657">
        <f t="shared" si="1"/>
        <v>0</v>
      </c>
      <c r="E28" s="680">
        <f t="shared" si="5"/>
        <v>0</v>
      </c>
      <c r="F28" s="681">
        <f t="shared" si="17"/>
        <v>0</v>
      </c>
      <c r="G28" s="682">
        <f t="shared" si="17"/>
        <v>0</v>
      </c>
      <c r="H28" s="682">
        <f t="shared" si="17"/>
        <v>0</v>
      </c>
      <c r="I28" s="680">
        <f t="shared" si="3"/>
        <v>0</v>
      </c>
      <c r="J28" s="683">
        <f t="shared" si="18"/>
        <v>0</v>
      </c>
      <c r="K28" s="684">
        <f t="shared" si="18"/>
        <v>0</v>
      </c>
      <c r="L28" s="685">
        <f t="shared" si="18"/>
        <v>0</v>
      </c>
      <c r="M28" s="686">
        <f t="shared" si="18"/>
        <v>0</v>
      </c>
      <c r="N28" s="687">
        <f t="shared" si="4"/>
        <v>0</v>
      </c>
      <c r="O28" s="684">
        <f t="shared" si="19"/>
        <v>0</v>
      </c>
      <c r="P28" s="684">
        <f t="shared" si="19"/>
        <v>0</v>
      </c>
      <c r="Q28" s="688">
        <f t="shared" si="19"/>
        <v>0</v>
      </c>
      <c r="V28"/>
      <c r="W28"/>
      <c r="X28"/>
      <c r="Y28"/>
      <c r="Z28"/>
      <c r="AA28"/>
      <c r="AB28"/>
      <c r="AC28"/>
      <c r="AD28"/>
      <c r="AE28"/>
      <c r="AF28"/>
    </row>
    <row r="29" spans="1:32" s="114" customFormat="1" ht="26.25">
      <c r="A29" s="631"/>
      <c r="B29" s="664" t="s">
        <v>603</v>
      </c>
      <c r="C29" s="689" t="s">
        <v>45</v>
      </c>
      <c r="D29" s="657">
        <f t="shared" si="1"/>
        <v>0</v>
      </c>
      <c r="E29" s="680">
        <f t="shared" si="5"/>
        <v>0</v>
      </c>
      <c r="F29" s="681">
        <f t="shared" si="17"/>
        <v>0</v>
      </c>
      <c r="G29" s="682">
        <f t="shared" si="17"/>
        <v>0</v>
      </c>
      <c r="H29" s="682">
        <f t="shared" si="17"/>
        <v>0</v>
      </c>
      <c r="I29" s="680">
        <f t="shared" si="3"/>
        <v>0</v>
      </c>
      <c r="J29" s="683">
        <f t="shared" si="18"/>
        <v>0</v>
      </c>
      <c r="K29" s="684">
        <f t="shared" si="18"/>
        <v>0</v>
      </c>
      <c r="L29" s="685">
        <f t="shared" si="18"/>
        <v>0</v>
      </c>
      <c r="M29" s="686">
        <f t="shared" si="18"/>
        <v>0</v>
      </c>
      <c r="N29" s="687">
        <f t="shared" si="4"/>
        <v>0</v>
      </c>
      <c r="O29" s="684">
        <f t="shared" si="19"/>
        <v>0</v>
      </c>
      <c r="P29" s="684">
        <f t="shared" si="19"/>
        <v>0</v>
      </c>
      <c r="Q29" s="688">
        <f t="shared" si="19"/>
        <v>0</v>
      </c>
      <c r="V29"/>
      <c r="W29"/>
      <c r="X29"/>
      <c r="Y29"/>
      <c r="Z29"/>
      <c r="AA29"/>
      <c r="AB29"/>
      <c r="AC29"/>
      <c r="AD29"/>
      <c r="AE29"/>
      <c r="AF29"/>
    </row>
    <row r="30" spans="1:32" s="114" customFormat="1" ht="26.25">
      <c r="A30" s="631"/>
      <c r="B30" s="664" t="s">
        <v>604</v>
      </c>
      <c r="C30" s="690" t="s">
        <v>605</v>
      </c>
      <c r="D30" s="657">
        <f t="shared" si="1"/>
        <v>5.1367223611111115</v>
      </c>
      <c r="E30" s="680">
        <f t="shared" si="5"/>
        <v>2.8495883381479996</v>
      </c>
      <c r="F30" s="681">
        <f t="shared" si="17"/>
        <v>4.641872367046683E-2</v>
      </c>
      <c r="G30" s="682">
        <f t="shared" si="17"/>
        <v>0.10412790734497099</v>
      </c>
      <c r="H30" s="682">
        <f t="shared" si="17"/>
        <v>2.6990417071325616</v>
      </c>
      <c r="I30" s="680">
        <f t="shared" si="3"/>
        <v>2.203244807461969</v>
      </c>
      <c r="J30" s="683">
        <f t="shared" si="18"/>
        <v>1.2520337205142582</v>
      </c>
      <c r="K30" s="684">
        <f t="shared" si="18"/>
        <v>0.87001154410895043</v>
      </c>
      <c r="L30" s="685">
        <f t="shared" si="18"/>
        <v>8.1199542838760227E-2</v>
      </c>
      <c r="M30" s="686">
        <f t="shared" si="18"/>
        <v>6.9589916385160488E-2</v>
      </c>
      <c r="N30" s="687">
        <f t="shared" si="4"/>
        <v>6.4504544774266906E-3</v>
      </c>
      <c r="O30" s="684">
        <f>SUM(O58,O86,O135)</f>
        <v>6.4504544774266906E-3</v>
      </c>
      <c r="P30" s="684">
        <f t="shared" si="18"/>
        <v>0</v>
      </c>
      <c r="Q30" s="688">
        <f t="shared" si="18"/>
        <v>7.848844638555983E-3</v>
      </c>
      <c r="V30"/>
      <c r="W30"/>
      <c r="X30"/>
      <c r="Y30"/>
      <c r="Z30"/>
      <c r="AA30"/>
      <c r="AB30"/>
      <c r="AC30"/>
      <c r="AD30"/>
      <c r="AE30"/>
      <c r="AF30"/>
    </row>
    <row r="31" spans="1:32" s="114" customFormat="1">
      <c r="A31" s="631"/>
      <c r="B31" s="655" t="s">
        <v>260</v>
      </c>
      <c r="C31" s="691" t="s">
        <v>51</v>
      </c>
      <c r="D31" s="692">
        <f t="shared" si="1"/>
        <v>75.559945954742219</v>
      </c>
      <c r="E31" s="693">
        <f t="shared" si="5"/>
        <v>2.8391511416863242</v>
      </c>
      <c r="F31" s="694">
        <f>SUM(F32:F33)</f>
        <v>0.15470461985229939</v>
      </c>
      <c r="G31" s="695">
        <f>SUM(G32:G33)</f>
        <v>0.34703815719233844</v>
      </c>
      <c r="H31" s="696">
        <f>SUM(H32:H33)</f>
        <v>2.3374083646416866</v>
      </c>
      <c r="I31" s="693">
        <f t="shared" si="3"/>
        <v>72.441208297796564</v>
      </c>
      <c r="J31" s="694">
        <f t="shared" ref="J31:Q31" si="20">SUM(J32:J33)</f>
        <v>69.876969344200191</v>
      </c>
      <c r="K31" s="695">
        <f t="shared" si="20"/>
        <v>2.2936165966304669</v>
      </c>
      <c r="L31" s="696">
        <f t="shared" si="20"/>
        <v>0.27062235696590758</v>
      </c>
      <c r="M31" s="693">
        <f t="shared" si="20"/>
        <v>0.23192971948880134</v>
      </c>
      <c r="N31" s="697">
        <f t="shared" si="4"/>
        <v>2.1498116038028123E-2</v>
      </c>
      <c r="O31" s="695">
        <f>SUM(O32:O33)</f>
        <v>2.1498116038028123E-2</v>
      </c>
      <c r="P31" s="695">
        <f t="shared" si="20"/>
        <v>0</v>
      </c>
      <c r="Q31" s="693">
        <f t="shared" si="20"/>
        <v>2.6158679732508679E-2</v>
      </c>
      <c r="V31"/>
      <c r="W31"/>
      <c r="X31"/>
      <c r="Y31"/>
      <c r="Z31"/>
      <c r="AA31"/>
      <c r="AB31"/>
      <c r="AC31"/>
      <c r="AD31"/>
      <c r="AE31"/>
      <c r="AF31"/>
    </row>
    <row r="32" spans="1:32" s="114" customFormat="1">
      <c r="A32" s="631"/>
      <c r="B32" s="698" t="s">
        <v>262</v>
      </c>
      <c r="C32" s="699" t="s">
        <v>53</v>
      </c>
      <c r="D32" s="700">
        <f t="shared" si="1"/>
        <v>9.5320149547422304</v>
      </c>
      <c r="E32" s="701">
        <f t="shared" si="5"/>
        <v>2.7458890986823343</v>
      </c>
      <c r="F32" s="702">
        <f t="shared" ref="F32:H33" si="21">SUM(F60,F88,F137)</f>
        <v>0.14962279497241243</v>
      </c>
      <c r="G32" s="703">
        <f t="shared" si="21"/>
        <v>0.33563845146167642</v>
      </c>
      <c r="H32" s="703">
        <f t="shared" si="21"/>
        <v>2.2606278522482457</v>
      </c>
      <c r="I32" s="701">
        <f t="shared" si="3"/>
        <v>6.5157233568349993</v>
      </c>
      <c r="J32" s="683">
        <f t="shared" ref="J32:M33" si="22">SUM(J60,J88,J137)</f>
        <v>4.0357159751516187</v>
      </c>
      <c r="K32" s="684">
        <f t="shared" si="22"/>
        <v>2.2182745810086555</v>
      </c>
      <c r="L32" s="685">
        <f t="shared" si="22"/>
        <v>0.26173280067472515</v>
      </c>
      <c r="M32" s="686">
        <f t="shared" si="22"/>
        <v>0.22431116084453681</v>
      </c>
      <c r="N32" s="704">
        <f t="shared" si="4"/>
        <v>2.0791933759457183E-2</v>
      </c>
      <c r="O32" s="684">
        <f t="shared" ref="O32:Q33" si="23">SUM(O60,O88,O137)</f>
        <v>2.0791933759457183E-2</v>
      </c>
      <c r="P32" s="684">
        <f t="shared" si="23"/>
        <v>0</v>
      </c>
      <c r="Q32" s="705">
        <f t="shared" si="23"/>
        <v>2.5299404620901977E-2</v>
      </c>
      <c r="V32"/>
      <c r="W32"/>
      <c r="X32"/>
      <c r="Y32"/>
      <c r="Z32"/>
      <c r="AA32"/>
      <c r="AB32"/>
      <c r="AC32"/>
      <c r="AD32"/>
      <c r="AE32"/>
      <c r="AF32"/>
    </row>
    <row r="33" spans="1:32" s="114" customFormat="1" ht="26.25">
      <c r="A33" s="631"/>
      <c r="B33" s="698" t="s">
        <v>264</v>
      </c>
      <c r="C33" s="706" t="s">
        <v>55</v>
      </c>
      <c r="D33" s="692">
        <f t="shared" si="1"/>
        <v>66.027931000000009</v>
      </c>
      <c r="E33" s="693">
        <f t="shared" si="5"/>
        <v>9.3262043003989659E-2</v>
      </c>
      <c r="F33" s="683">
        <f t="shared" si="21"/>
        <v>5.0818248798869562E-3</v>
      </c>
      <c r="G33" s="684">
        <f t="shared" si="21"/>
        <v>1.1399705730662018E-2</v>
      </c>
      <c r="H33" s="684">
        <f t="shared" si="21"/>
        <v>7.6780512393440692E-2</v>
      </c>
      <c r="I33" s="693">
        <f t="shared" si="3"/>
        <v>65.925484940961567</v>
      </c>
      <c r="J33" s="683">
        <f t="shared" si="22"/>
        <v>65.841253369048573</v>
      </c>
      <c r="K33" s="684">
        <f t="shared" si="22"/>
        <v>7.5342015621811503E-2</v>
      </c>
      <c r="L33" s="685">
        <f t="shared" si="22"/>
        <v>8.8895562911824565E-3</v>
      </c>
      <c r="M33" s="686">
        <f t="shared" si="22"/>
        <v>7.6185586442645281E-3</v>
      </c>
      <c r="N33" s="697">
        <f t="shared" si="4"/>
        <v>7.0618227857094167E-4</v>
      </c>
      <c r="O33" s="684">
        <f t="shared" si="23"/>
        <v>7.0618227857094167E-4</v>
      </c>
      <c r="P33" s="684">
        <f t="shared" si="23"/>
        <v>0</v>
      </c>
      <c r="Q33" s="686">
        <f t="shared" si="23"/>
        <v>8.5927511160670408E-4</v>
      </c>
      <c r="V33"/>
      <c r="W33"/>
      <c r="X33"/>
      <c r="Y33"/>
      <c r="Z33"/>
      <c r="AA33"/>
      <c r="AB33"/>
      <c r="AC33"/>
      <c r="AD33"/>
      <c r="AE33"/>
      <c r="AF33"/>
    </row>
    <row r="34" spans="1:32" s="114" customFormat="1">
      <c r="A34" s="631"/>
      <c r="B34" s="707" t="s">
        <v>268</v>
      </c>
      <c r="C34" s="708" t="s">
        <v>606</v>
      </c>
      <c r="D34" s="692">
        <f t="shared" si="1"/>
        <v>7.4829728789042509</v>
      </c>
      <c r="E34" s="693">
        <f t="shared" si="5"/>
        <v>1.9626014418997556E-2</v>
      </c>
      <c r="F34" s="694">
        <f>SUM(F35:F37)</f>
        <v>1.0694165080987483E-3</v>
      </c>
      <c r="G34" s="695">
        <f t="shared" ref="G34:Q34" si="24">SUM(G35:G37)</f>
        <v>2.3989479732148995E-3</v>
      </c>
      <c r="H34" s="696">
        <f t="shared" si="24"/>
        <v>1.6157649937683909E-2</v>
      </c>
      <c r="I34" s="693">
        <f t="shared" si="3"/>
        <v>7.461414185065947</v>
      </c>
      <c r="J34" s="694">
        <f t="shared" si="24"/>
        <v>2.8844944960563938E-2</v>
      </c>
      <c r="K34" s="695">
        <f t="shared" si="24"/>
        <v>7.4306985266368626</v>
      </c>
      <c r="L34" s="696">
        <f t="shared" si="24"/>
        <v>1.8707134685198115E-3</v>
      </c>
      <c r="M34" s="693">
        <f t="shared" si="24"/>
        <v>1.603245403898322E-3</v>
      </c>
      <c r="N34" s="697">
        <f t="shared" si="4"/>
        <v>1.4860862077706094E-4</v>
      </c>
      <c r="O34" s="695">
        <f>SUM(O35:O37)</f>
        <v>1.4860862077706094E-4</v>
      </c>
      <c r="P34" s="695">
        <f t="shared" si="24"/>
        <v>0</v>
      </c>
      <c r="Q34" s="693">
        <f t="shared" si="24"/>
        <v>1.8082539463088403E-4</v>
      </c>
      <c r="V34"/>
      <c r="W34"/>
      <c r="X34"/>
      <c r="Y34"/>
      <c r="Z34"/>
      <c r="AA34"/>
      <c r="AB34"/>
      <c r="AC34"/>
      <c r="AD34"/>
      <c r="AE34"/>
      <c r="AF34"/>
    </row>
    <row r="35" spans="1:32" s="114" customFormat="1">
      <c r="A35" s="631"/>
      <c r="B35" s="709" t="s">
        <v>270</v>
      </c>
      <c r="C35" s="710" t="s">
        <v>1434</v>
      </c>
      <c r="D35" s="692">
        <f t="shared" si="1"/>
        <v>7.2404999999999999</v>
      </c>
      <c r="E35" s="693">
        <f t="shared" si="5"/>
        <v>0</v>
      </c>
      <c r="F35" s="683">
        <f t="shared" ref="F35:H37" si="25">SUM(F63,F91,F140)</f>
        <v>0</v>
      </c>
      <c r="G35" s="684">
        <f t="shared" si="25"/>
        <v>0</v>
      </c>
      <c r="H35" s="684">
        <f t="shared" si="25"/>
        <v>0</v>
      </c>
      <c r="I35" s="693">
        <f t="shared" si="3"/>
        <v>7.2404999999999999</v>
      </c>
      <c r="J35" s="683">
        <f t="shared" ref="J35:M37" si="26">SUM(J63,J91,J140)</f>
        <v>0</v>
      </c>
      <c r="K35" s="684">
        <f t="shared" si="26"/>
        <v>7.2404999999999999</v>
      </c>
      <c r="L35" s="685">
        <f t="shared" si="26"/>
        <v>0</v>
      </c>
      <c r="M35" s="686">
        <f t="shared" si="26"/>
        <v>0</v>
      </c>
      <c r="N35" s="697">
        <f t="shared" si="4"/>
        <v>0</v>
      </c>
      <c r="O35" s="684">
        <f t="shared" ref="O35:Q37" si="27">SUM(O63,O91,O140)</f>
        <v>0</v>
      </c>
      <c r="P35" s="684">
        <f t="shared" si="27"/>
        <v>0</v>
      </c>
      <c r="Q35" s="686">
        <f t="shared" si="27"/>
        <v>0</v>
      </c>
      <c r="V35"/>
      <c r="W35"/>
      <c r="X35"/>
      <c r="Y35"/>
      <c r="Z35"/>
      <c r="AA35"/>
      <c r="AB35"/>
      <c r="AC35"/>
      <c r="AD35"/>
      <c r="AE35"/>
      <c r="AF35"/>
    </row>
    <row r="36" spans="1:32" s="114" customFormat="1">
      <c r="A36" s="631"/>
      <c r="B36" s="709" t="s">
        <v>607</v>
      </c>
      <c r="C36" s="710" t="s">
        <v>47</v>
      </c>
      <c r="D36" s="692">
        <f t="shared" si="1"/>
        <v>0.24247287890424993</v>
      </c>
      <c r="E36" s="693">
        <f t="shared" si="5"/>
        <v>1.9626014418997556E-2</v>
      </c>
      <c r="F36" s="683">
        <f t="shared" si="25"/>
        <v>1.0694165080987483E-3</v>
      </c>
      <c r="G36" s="684">
        <f t="shared" si="25"/>
        <v>2.3989479732148995E-3</v>
      </c>
      <c r="H36" s="684">
        <f t="shared" si="25"/>
        <v>1.6157649937683909E-2</v>
      </c>
      <c r="I36" s="693">
        <f t="shared" si="3"/>
        <v>0.22091418506594609</v>
      </c>
      <c r="J36" s="683">
        <f t="shared" si="26"/>
        <v>2.8844944960563938E-2</v>
      </c>
      <c r="K36" s="684">
        <f t="shared" si="26"/>
        <v>0.19019852663686235</v>
      </c>
      <c r="L36" s="685">
        <f t="shared" si="26"/>
        <v>1.8707134685198115E-3</v>
      </c>
      <c r="M36" s="686">
        <f t="shared" si="26"/>
        <v>1.603245403898322E-3</v>
      </c>
      <c r="N36" s="697">
        <f t="shared" si="4"/>
        <v>1.4860862077706094E-4</v>
      </c>
      <c r="O36" s="684">
        <f t="shared" si="27"/>
        <v>1.4860862077706094E-4</v>
      </c>
      <c r="P36" s="684">
        <f t="shared" si="27"/>
        <v>0</v>
      </c>
      <c r="Q36" s="686">
        <f t="shared" si="27"/>
        <v>1.8082539463088403E-4</v>
      </c>
      <c r="V36"/>
      <c r="W36"/>
      <c r="X36"/>
      <c r="Y36"/>
      <c r="Z36"/>
      <c r="AA36"/>
      <c r="AB36"/>
      <c r="AC36"/>
      <c r="AD36"/>
      <c r="AE36"/>
      <c r="AF36"/>
    </row>
    <row r="37" spans="1:32" s="114" customFormat="1" ht="15.75" thickBot="1">
      <c r="A37" s="631"/>
      <c r="B37" s="711" t="s">
        <v>608</v>
      </c>
      <c r="C37" s="712" t="s">
        <v>1435</v>
      </c>
      <c r="D37" s="713">
        <f t="shared" si="1"/>
        <v>0</v>
      </c>
      <c r="E37" s="714">
        <f t="shared" si="5"/>
        <v>0</v>
      </c>
      <c r="F37" s="715">
        <f t="shared" si="25"/>
        <v>0</v>
      </c>
      <c r="G37" s="716">
        <f t="shared" si="25"/>
        <v>0</v>
      </c>
      <c r="H37" s="716">
        <f t="shared" si="25"/>
        <v>0</v>
      </c>
      <c r="I37" s="714">
        <f t="shared" si="3"/>
        <v>0</v>
      </c>
      <c r="J37" s="702">
        <f t="shared" si="26"/>
        <v>0</v>
      </c>
      <c r="K37" s="703">
        <f t="shared" si="26"/>
        <v>0</v>
      </c>
      <c r="L37" s="717">
        <f t="shared" si="26"/>
        <v>0</v>
      </c>
      <c r="M37" s="705">
        <f t="shared" si="26"/>
        <v>0</v>
      </c>
      <c r="N37" s="718">
        <f t="shared" si="4"/>
        <v>0</v>
      </c>
      <c r="O37" s="703">
        <f t="shared" si="27"/>
        <v>0</v>
      </c>
      <c r="P37" s="703">
        <f t="shared" si="27"/>
        <v>0</v>
      </c>
      <c r="Q37" s="719">
        <f t="shared" si="27"/>
        <v>0</v>
      </c>
      <c r="V37"/>
      <c r="W37"/>
      <c r="X37"/>
      <c r="Y37"/>
      <c r="Z37"/>
      <c r="AA37"/>
      <c r="AB37"/>
      <c r="AC37"/>
      <c r="AD37"/>
      <c r="AE37"/>
      <c r="AF37"/>
    </row>
    <row r="38" spans="1:32" s="114" customFormat="1" ht="16.5" thickTop="1" thickBot="1">
      <c r="A38" s="631"/>
      <c r="B38" s="647" t="s">
        <v>103</v>
      </c>
      <c r="C38" s="647" t="s">
        <v>609</v>
      </c>
      <c r="D38" s="648">
        <f t="shared" si="1"/>
        <v>3657.3533442567441</v>
      </c>
      <c r="E38" s="649">
        <f>E39+E43+E50+E53+E59+E62</f>
        <v>1481.7309752700357</v>
      </c>
      <c r="F38" s="650">
        <f t="shared" ref="F38:Q38" si="28">F39+F43+F50+F53+F59+F62</f>
        <v>99.261137454197439</v>
      </c>
      <c r="G38" s="651">
        <f t="shared" si="28"/>
        <v>407.68354461473263</v>
      </c>
      <c r="H38" s="652">
        <f t="shared" si="28"/>
        <v>974.78629320110565</v>
      </c>
      <c r="I38" s="649">
        <f t="shared" si="28"/>
        <v>2114.348175694789</v>
      </c>
      <c r="J38" s="650">
        <f t="shared" si="28"/>
        <v>1563.1690804321422</v>
      </c>
      <c r="K38" s="651">
        <f t="shared" si="28"/>
        <v>496.44175657217062</v>
      </c>
      <c r="L38" s="652">
        <f t="shared" si="28"/>
        <v>54.7373386904762</v>
      </c>
      <c r="M38" s="649">
        <f t="shared" si="28"/>
        <v>0.64606190303030298</v>
      </c>
      <c r="N38" s="653">
        <f t="shared" si="4"/>
        <v>60.628131388888903</v>
      </c>
      <c r="O38" s="651">
        <f>O39+O43+O50+O53+O59+O62</f>
        <v>60.628131388888903</v>
      </c>
      <c r="P38" s="651">
        <f t="shared" si="28"/>
        <v>0</v>
      </c>
      <c r="Q38" s="649">
        <f t="shared" si="28"/>
        <v>0</v>
      </c>
      <c r="V38"/>
      <c r="W38"/>
      <c r="X38"/>
      <c r="Y38"/>
      <c r="Z38"/>
      <c r="AA38"/>
      <c r="AB38"/>
      <c r="AC38"/>
      <c r="AD38"/>
      <c r="AE38"/>
      <c r="AF38"/>
    </row>
    <row r="39" spans="1:32" s="114" customFormat="1" ht="15.75" thickTop="1">
      <c r="A39" s="631"/>
      <c r="B39" s="655" t="s">
        <v>105</v>
      </c>
      <c r="C39" s="656" t="s">
        <v>6</v>
      </c>
      <c r="D39" s="657">
        <f t="shared" si="1"/>
        <v>0</v>
      </c>
      <c r="E39" s="658">
        <f>SUM(F39:H39)</f>
        <v>0</v>
      </c>
      <c r="F39" s="659">
        <f>SUM(F40:F42)</f>
        <v>0</v>
      </c>
      <c r="G39" s="660">
        <f>SUM(G40:G42)</f>
        <v>0</v>
      </c>
      <c r="H39" s="661">
        <f>SUM(H40:H42)</f>
        <v>0</v>
      </c>
      <c r="I39" s="658">
        <f t="shared" ref="I39:I62" si="29">SUM(J39:L39)</f>
        <v>0</v>
      </c>
      <c r="J39" s="659">
        <f t="shared" ref="J39:Q39" si="30">SUM(J40:J42)</f>
        <v>0</v>
      </c>
      <c r="K39" s="660">
        <f t="shared" si="30"/>
        <v>0</v>
      </c>
      <c r="L39" s="661">
        <f t="shared" si="30"/>
        <v>0</v>
      </c>
      <c r="M39" s="658">
        <f t="shared" si="30"/>
        <v>0</v>
      </c>
      <c r="N39" s="662">
        <f t="shared" si="4"/>
        <v>0</v>
      </c>
      <c r="O39" s="660">
        <f>SUM(O40:O42)</f>
        <v>0</v>
      </c>
      <c r="P39" s="660">
        <f t="shared" si="30"/>
        <v>0</v>
      </c>
      <c r="Q39" s="658">
        <f t="shared" si="30"/>
        <v>0</v>
      </c>
      <c r="V39"/>
      <c r="W39"/>
      <c r="X39"/>
      <c r="Y39"/>
      <c r="Z39"/>
      <c r="AA39"/>
      <c r="AB39"/>
      <c r="AC39"/>
      <c r="AD39"/>
      <c r="AE39"/>
      <c r="AF39"/>
    </row>
    <row r="40" spans="1:32" s="114" customFormat="1">
      <c r="A40" s="631"/>
      <c r="B40" s="664" t="s">
        <v>107</v>
      </c>
      <c r="C40" s="665" t="s">
        <v>8</v>
      </c>
      <c r="D40" s="657">
        <f t="shared" si="1"/>
        <v>0</v>
      </c>
      <c r="E40" s="658">
        <f t="shared" ref="E40:E65" si="31">SUM(F40:H40)</f>
        <v>0</v>
      </c>
      <c r="F40" s="720">
        <v>0</v>
      </c>
      <c r="G40" s="721">
        <v>0</v>
      </c>
      <c r="H40" s="722">
        <v>0</v>
      </c>
      <c r="I40" s="658">
        <f t="shared" si="29"/>
        <v>0</v>
      </c>
      <c r="J40" s="720">
        <v>0</v>
      </c>
      <c r="K40" s="721">
        <v>0</v>
      </c>
      <c r="L40" s="722">
        <v>0</v>
      </c>
      <c r="M40" s="723">
        <v>0</v>
      </c>
      <c r="N40" s="662">
        <f t="shared" si="4"/>
        <v>0</v>
      </c>
      <c r="O40" s="721">
        <v>0</v>
      </c>
      <c r="P40" s="724">
        <v>0</v>
      </c>
      <c r="Q40" s="725">
        <v>0</v>
      </c>
      <c r="R40" s="114" t="s">
        <v>1382</v>
      </c>
      <c r="V40"/>
      <c r="W40"/>
      <c r="X40"/>
      <c r="Y40"/>
      <c r="Z40"/>
      <c r="AA40"/>
      <c r="AB40"/>
      <c r="AC40"/>
      <c r="AD40"/>
      <c r="AE40"/>
      <c r="AF40"/>
    </row>
    <row r="41" spans="1:32" s="114" customFormat="1">
      <c r="A41" s="631"/>
      <c r="B41" s="664" t="s">
        <v>109</v>
      </c>
      <c r="C41" s="665" t="s">
        <v>9</v>
      </c>
      <c r="D41" s="657">
        <f t="shared" si="1"/>
        <v>0</v>
      </c>
      <c r="E41" s="658">
        <f t="shared" si="31"/>
        <v>0</v>
      </c>
      <c r="F41" s="720">
        <v>0</v>
      </c>
      <c r="G41" s="721">
        <v>0</v>
      </c>
      <c r="H41" s="722">
        <v>0</v>
      </c>
      <c r="I41" s="658">
        <f t="shared" si="29"/>
        <v>0</v>
      </c>
      <c r="J41" s="720">
        <v>0</v>
      </c>
      <c r="K41" s="721">
        <v>0</v>
      </c>
      <c r="L41" s="722">
        <v>0</v>
      </c>
      <c r="M41" s="723">
        <v>0</v>
      </c>
      <c r="N41" s="662">
        <f t="shared" si="4"/>
        <v>0</v>
      </c>
      <c r="O41" s="721">
        <v>0</v>
      </c>
      <c r="P41" s="724">
        <v>0</v>
      </c>
      <c r="Q41" s="725">
        <v>0</v>
      </c>
      <c r="R41" s="114" t="s">
        <v>1384</v>
      </c>
      <c r="V41"/>
      <c r="W41"/>
      <c r="X41"/>
      <c r="Y41"/>
      <c r="Z41"/>
      <c r="AA41"/>
      <c r="AB41"/>
      <c r="AC41"/>
      <c r="AD41"/>
      <c r="AE41"/>
      <c r="AF41"/>
    </row>
    <row r="42" spans="1:32" s="114" customFormat="1">
      <c r="A42" s="631"/>
      <c r="B42" s="664" t="s">
        <v>111</v>
      </c>
      <c r="C42" s="665" t="s">
        <v>11</v>
      </c>
      <c r="D42" s="657">
        <f t="shared" si="1"/>
        <v>0</v>
      </c>
      <c r="E42" s="658">
        <f t="shared" si="31"/>
        <v>0</v>
      </c>
      <c r="F42" s="720">
        <v>0</v>
      </c>
      <c r="G42" s="721">
        <v>0</v>
      </c>
      <c r="H42" s="722">
        <v>0</v>
      </c>
      <c r="I42" s="658">
        <f t="shared" si="29"/>
        <v>0</v>
      </c>
      <c r="J42" s="720">
        <v>0</v>
      </c>
      <c r="K42" s="721">
        <v>0</v>
      </c>
      <c r="L42" s="722">
        <v>0</v>
      </c>
      <c r="M42" s="723">
        <v>0</v>
      </c>
      <c r="N42" s="662">
        <f t="shared" si="4"/>
        <v>0</v>
      </c>
      <c r="O42" s="721">
        <v>0</v>
      </c>
      <c r="P42" s="724">
        <v>0</v>
      </c>
      <c r="Q42" s="725">
        <v>0</v>
      </c>
      <c r="R42" s="114" t="s">
        <v>1386</v>
      </c>
      <c r="V42"/>
      <c r="W42"/>
      <c r="X42"/>
      <c r="Y42"/>
      <c r="Z42"/>
      <c r="AA42"/>
      <c r="AB42"/>
      <c r="AC42"/>
      <c r="AD42"/>
      <c r="AE42"/>
      <c r="AF42"/>
    </row>
    <row r="43" spans="1:32" s="114" customFormat="1">
      <c r="A43" s="631"/>
      <c r="B43" s="655" t="s">
        <v>114</v>
      </c>
      <c r="C43" s="673" t="s">
        <v>13</v>
      </c>
      <c r="D43" s="657">
        <f t="shared" si="1"/>
        <v>3463.6807704036473</v>
      </c>
      <c r="E43" s="658">
        <f t="shared" si="31"/>
        <v>1459.479826366527</v>
      </c>
      <c r="F43" s="659">
        <f>SUM(F44:F49)</f>
        <v>97.523299954197441</v>
      </c>
      <c r="G43" s="660">
        <f>SUM(G44:G49)</f>
        <v>407.68354461473263</v>
      </c>
      <c r="H43" s="661">
        <f>SUM(H44:H49)</f>
        <v>954.27298179759691</v>
      </c>
      <c r="I43" s="658">
        <f t="shared" si="29"/>
        <v>2003.5548821340897</v>
      </c>
      <c r="J43" s="659">
        <f t="shared" ref="J43:Q43" si="32">SUM(J44:J49)</f>
        <v>1478.4287208872704</v>
      </c>
      <c r="K43" s="660">
        <f t="shared" si="32"/>
        <v>470.38882255634303</v>
      </c>
      <c r="L43" s="661">
        <f t="shared" si="32"/>
        <v>54.7373386904762</v>
      </c>
      <c r="M43" s="658">
        <f t="shared" si="32"/>
        <v>0.64606190303030298</v>
      </c>
      <c r="N43" s="662">
        <f t="shared" si="4"/>
        <v>0</v>
      </c>
      <c r="O43" s="660">
        <f>SUM(O44:O49)</f>
        <v>0</v>
      </c>
      <c r="P43" s="663">
        <f t="shared" si="32"/>
        <v>0</v>
      </c>
      <c r="Q43" s="658">
        <f t="shared" si="32"/>
        <v>0</v>
      </c>
      <c r="V43"/>
      <c r="W43"/>
      <c r="X43"/>
      <c r="Y43"/>
      <c r="Z43"/>
      <c r="AA43"/>
      <c r="AB43"/>
      <c r="AC43"/>
      <c r="AD43"/>
      <c r="AE43"/>
      <c r="AF43"/>
    </row>
    <row r="44" spans="1:32" s="114" customFormat="1">
      <c r="A44" s="631"/>
      <c r="B44" s="664" t="s">
        <v>116</v>
      </c>
      <c r="C44" s="665" t="s">
        <v>15</v>
      </c>
      <c r="D44" s="657">
        <f t="shared" si="1"/>
        <v>361.6659075967238</v>
      </c>
      <c r="E44" s="658">
        <f t="shared" si="31"/>
        <v>30.969303620309095</v>
      </c>
      <c r="F44" s="720">
        <v>7.5823786147902661</v>
      </c>
      <c r="G44" s="721">
        <v>23.38692500551883</v>
      </c>
      <c r="H44" s="722">
        <v>0</v>
      </c>
      <c r="I44" s="658">
        <f t="shared" si="29"/>
        <v>330.69660397641468</v>
      </c>
      <c r="J44" s="720">
        <v>1.2526374999999998</v>
      </c>
      <c r="K44" s="721">
        <v>329.44396647641469</v>
      </c>
      <c r="L44" s="722">
        <v>0</v>
      </c>
      <c r="M44" s="723">
        <v>0</v>
      </c>
      <c r="N44" s="662">
        <f t="shared" si="4"/>
        <v>0</v>
      </c>
      <c r="O44" s="721">
        <v>0</v>
      </c>
      <c r="P44" s="724">
        <v>0</v>
      </c>
      <c r="Q44" s="725">
        <v>0</v>
      </c>
      <c r="R44" s="114" t="s">
        <v>1388</v>
      </c>
      <c r="V44"/>
      <c r="W44"/>
      <c r="X44"/>
      <c r="Y44"/>
      <c r="Z44"/>
      <c r="AA44"/>
      <c r="AB44"/>
      <c r="AC44"/>
      <c r="AD44"/>
      <c r="AE44"/>
      <c r="AF44"/>
    </row>
    <row r="45" spans="1:32" s="114" customFormat="1">
      <c r="A45" s="631"/>
      <c r="B45" s="664" t="s">
        <v>118</v>
      </c>
      <c r="C45" s="665" t="s">
        <v>595</v>
      </c>
      <c r="D45" s="657">
        <f t="shared" si="1"/>
        <v>3.7885439679911688</v>
      </c>
      <c r="E45" s="658">
        <f t="shared" si="31"/>
        <v>0</v>
      </c>
      <c r="F45" s="720">
        <v>0</v>
      </c>
      <c r="G45" s="721">
        <v>0</v>
      </c>
      <c r="H45" s="722">
        <v>0</v>
      </c>
      <c r="I45" s="658">
        <f t="shared" si="29"/>
        <v>3.7885439679911688</v>
      </c>
      <c r="J45" s="720">
        <v>0</v>
      </c>
      <c r="K45" s="721">
        <v>3.7885439679911688</v>
      </c>
      <c r="L45" s="722">
        <v>0</v>
      </c>
      <c r="M45" s="723">
        <v>0</v>
      </c>
      <c r="N45" s="662">
        <f t="shared" si="4"/>
        <v>0</v>
      </c>
      <c r="O45" s="721">
        <v>0</v>
      </c>
      <c r="P45" s="724">
        <v>0</v>
      </c>
      <c r="Q45" s="725">
        <v>0</v>
      </c>
      <c r="R45" s="726" t="s">
        <v>1390</v>
      </c>
      <c r="S45" s="726" t="s">
        <v>1436</v>
      </c>
      <c r="T45" s="726" t="s">
        <v>1437</v>
      </c>
      <c r="U45" s="726" t="s">
        <v>1438</v>
      </c>
      <c r="V45"/>
      <c r="W45"/>
      <c r="X45"/>
      <c r="Y45"/>
      <c r="Z45"/>
      <c r="AA45"/>
      <c r="AB45"/>
      <c r="AC45"/>
      <c r="AD45"/>
      <c r="AE45"/>
      <c r="AF45"/>
    </row>
    <row r="46" spans="1:32" s="114" customFormat="1">
      <c r="A46" s="631"/>
      <c r="B46" s="664" t="s">
        <v>119</v>
      </c>
      <c r="C46" s="665" t="s">
        <v>21</v>
      </c>
      <c r="D46" s="657">
        <f t="shared" si="1"/>
        <v>2373.3109124738739</v>
      </c>
      <c r="E46" s="658">
        <f t="shared" si="31"/>
        <v>924.32365143374227</v>
      </c>
      <c r="F46" s="720">
        <v>0</v>
      </c>
      <c r="G46" s="721">
        <v>0</v>
      </c>
      <c r="H46" s="722">
        <v>924.32365143374227</v>
      </c>
      <c r="I46" s="658">
        <f t="shared" si="29"/>
        <v>1448.3411991371011</v>
      </c>
      <c r="J46" s="720">
        <v>1448.3411991371011</v>
      </c>
      <c r="K46" s="721">
        <v>0</v>
      </c>
      <c r="L46" s="722">
        <v>0</v>
      </c>
      <c r="M46" s="723">
        <v>0.64606190303030298</v>
      </c>
      <c r="N46" s="662">
        <f t="shared" si="4"/>
        <v>0</v>
      </c>
      <c r="O46" s="721">
        <v>0</v>
      </c>
      <c r="P46" s="724">
        <v>0</v>
      </c>
      <c r="Q46" s="725">
        <v>0</v>
      </c>
      <c r="R46" s="726" t="s">
        <v>1392</v>
      </c>
      <c r="V46"/>
      <c r="W46"/>
      <c r="X46"/>
      <c r="Y46"/>
      <c r="Z46"/>
      <c r="AA46"/>
      <c r="AB46"/>
      <c r="AC46"/>
      <c r="AD46"/>
      <c r="AE46"/>
      <c r="AF46"/>
    </row>
    <row r="47" spans="1:32" s="114" customFormat="1">
      <c r="A47" s="631"/>
      <c r="B47" s="664" t="s">
        <v>610</v>
      </c>
      <c r="C47" s="665" t="s">
        <v>23</v>
      </c>
      <c r="D47" s="657">
        <f t="shared" si="1"/>
        <v>0</v>
      </c>
      <c r="E47" s="658">
        <f t="shared" si="31"/>
        <v>0</v>
      </c>
      <c r="F47" s="720">
        <v>0</v>
      </c>
      <c r="G47" s="721">
        <v>0</v>
      </c>
      <c r="H47" s="722">
        <v>0</v>
      </c>
      <c r="I47" s="658">
        <f t="shared" ref="I47:I48" si="33">SUM(J47:L47)</f>
        <v>0</v>
      </c>
      <c r="J47" s="720">
        <v>0</v>
      </c>
      <c r="K47" s="721">
        <v>0</v>
      </c>
      <c r="L47" s="722">
        <v>0</v>
      </c>
      <c r="M47" s="723">
        <v>0</v>
      </c>
      <c r="N47" s="662">
        <f t="shared" si="4"/>
        <v>0</v>
      </c>
      <c r="O47" s="721">
        <v>0</v>
      </c>
      <c r="P47" s="724">
        <v>0</v>
      </c>
      <c r="Q47" s="725">
        <v>0</v>
      </c>
      <c r="R47" s="726" t="s">
        <v>1394</v>
      </c>
      <c r="V47"/>
      <c r="W47"/>
      <c r="X47"/>
      <c r="Y47"/>
      <c r="Z47"/>
      <c r="AA47"/>
      <c r="AB47"/>
      <c r="AC47"/>
      <c r="AD47"/>
      <c r="AE47"/>
      <c r="AF47"/>
    </row>
    <row r="48" spans="1:32" s="114" customFormat="1">
      <c r="A48" s="631"/>
      <c r="B48" s="664" t="s">
        <v>611</v>
      </c>
      <c r="C48" s="665" t="s">
        <v>25</v>
      </c>
      <c r="D48" s="657">
        <f t="shared" si="1"/>
        <v>0</v>
      </c>
      <c r="E48" s="658">
        <f t="shared" si="31"/>
        <v>0</v>
      </c>
      <c r="F48" s="720">
        <v>0</v>
      </c>
      <c r="G48" s="721">
        <v>0</v>
      </c>
      <c r="H48" s="722">
        <v>0</v>
      </c>
      <c r="I48" s="658">
        <f t="shared" si="33"/>
        <v>0</v>
      </c>
      <c r="J48" s="720">
        <v>0</v>
      </c>
      <c r="K48" s="721">
        <v>0</v>
      </c>
      <c r="L48" s="722">
        <v>0</v>
      </c>
      <c r="M48" s="723">
        <v>0</v>
      </c>
      <c r="N48" s="662">
        <f t="shared" si="4"/>
        <v>0</v>
      </c>
      <c r="O48" s="721">
        <v>0</v>
      </c>
      <c r="P48" s="724">
        <v>0</v>
      </c>
      <c r="Q48" s="725">
        <v>0</v>
      </c>
      <c r="R48" s="726" t="s">
        <v>1396</v>
      </c>
      <c r="V48"/>
      <c r="W48"/>
      <c r="X48"/>
      <c r="Y48"/>
      <c r="Z48"/>
      <c r="AA48"/>
      <c r="AB48"/>
      <c r="AC48"/>
      <c r="AD48"/>
      <c r="AE48"/>
      <c r="AF48"/>
    </row>
    <row r="49" spans="1:32" s="114" customFormat="1" ht="38.25">
      <c r="A49" s="631"/>
      <c r="B49" s="664" t="s">
        <v>612</v>
      </c>
      <c r="C49" s="665" t="s">
        <v>599</v>
      </c>
      <c r="D49" s="657">
        <f t="shared" si="1"/>
        <v>724.91540636505829</v>
      </c>
      <c r="E49" s="658">
        <f t="shared" si="31"/>
        <v>504.18687131247566</v>
      </c>
      <c r="F49" s="720">
        <v>89.940921339407168</v>
      </c>
      <c r="G49" s="721">
        <v>384.29661960921379</v>
      </c>
      <c r="H49" s="722">
        <v>29.949330363854695</v>
      </c>
      <c r="I49" s="658">
        <f t="shared" si="29"/>
        <v>220.7285350525826</v>
      </c>
      <c r="J49" s="720">
        <v>28.834884250169267</v>
      </c>
      <c r="K49" s="721">
        <v>137.15631211193713</v>
      </c>
      <c r="L49" s="722">
        <v>54.7373386904762</v>
      </c>
      <c r="M49" s="723">
        <v>0</v>
      </c>
      <c r="N49" s="662">
        <f t="shared" si="4"/>
        <v>0</v>
      </c>
      <c r="O49" s="721">
        <v>0</v>
      </c>
      <c r="P49" s="724">
        <v>0</v>
      </c>
      <c r="Q49" s="725">
        <v>0</v>
      </c>
      <c r="R49" s="726" t="s">
        <v>1398</v>
      </c>
      <c r="V49"/>
      <c r="W49"/>
      <c r="X49"/>
      <c r="Y49"/>
      <c r="Z49"/>
      <c r="AA49"/>
      <c r="AB49"/>
      <c r="AC49"/>
      <c r="AD49"/>
      <c r="AE49"/>
      <c r="AF49"/>
    </row>
    <row r="50" spans="1:32" s="114" customFormat="1">
      <c r="A50" s="631"/>
      <c r="B50" s="655" t="s">
        <v>289</v>
      </c>
      <c r="C50" s="678" t="s">
        <v>29</v>
      </c>
      <c r="D50" s="657">
        <f t="shared" si="1"/>
        <v>57.745889426573711</v>
      </c>
      <c r="E50" s="658">
        <f t="shared" si="31"/>
        <v>20.253440570175439</v>
      </c>
      <c r="F50" s="659">
        <f>SUM(F51:F52)</f>
        <v>1.7378375000000001</v>
      </c>
      <c r="G50" s="660">
        <f>SUM(G51:G52)</f>
        <v>0</v>
      </c>
      <c r="H50" s="661">
        <f>SUM(H51:H52)</f>
        <v>18.515603070175437</v>
      </c>
      <c r="I50" s="658">
        <f t="shared" si="29"/>
        <v>37.492448856398269</v>
      </c>
      <c r="J50" s="659">
        <f t="shared" ref="J50:Q50" si="34">SUM(J51:J52)</f>
        <v>19.036176211538461</v>
      </c>
      <c r="K50" s="660">
        <f t="shared" si="34"/>
        <v>18.456272644859812</v>
      </c>
      <c r="L50" s="661">
        <f t="shared" si="34"/>
        <v>0</v>
      </c>
      <c r="M50" s="658">
        <f t="shared" si="34"/>
        <v>0</v>
      </c>
      <c r="N50" s="662">
        <f t="shared" si="4"/>
        <v>0</v>
      </c>
      <c r="O50" s="660">
        <f>SUM(O51:O52)</f>
        <v>0</v>
      </c>
      <c r="P50" s="663">
        <f t="shared" si="34"/>
        <v>0</v>
      </c>
      <c r="Q50" s="658">
        <f t="shared" si="34"/>
        <v>0</v>
      </c>
      <c r="V50"/>
      <c r="W50"/>
      <c r="X50"/>
      <c r="Y50"/>
      <c r="Z50"/>
      <c r="AA50"/>
      <c r="AB50"/>
      <c r="AC50"/>
      <c r="AD50"/>
      <c r="AE50"/>
      <c r="AF50"/>
    </row>
    <row r="51" spans="1:32" s="114" customFormat="1" ht="51.75">
      <c r="A51" s="631"/>
      <c r="B51" s="664" t="s">
        <v>291</v>
      </c>
      <c r="C51" s="679" t="s">
        <v>31</v>
      </c>
      <c r="D51" s="657">
        <f t="shared" si="1"/>
        <v>56.419015426573708</v>
      </c>
      <c r="E51" s="658">
        <f t="shared" si="31"/>
        <v>20.253440570175439</v>
      </c>
      <c r="F51" s="720">
        <v>1.7378375000000001</v>
      </c>
      <c r="G51" s="721">
        <v>0</v>
      </c>
      <c r="H51" s="722">
        <v>18.515603070175437</v>
      </c>
      <c r="I51" s="658">
        <f t="shared" si="29"/>
        <v>36.165574856398273</v>
      </c>
      <c r="J51" s="720">
        <v>18.33767121153846</v>
      </c>
      <c r="K51" s="721">
        <v>17.827903644859813</v>
      </c>
      <c r="L51" s="722">
        <v>0</v>
      </c>
      <c r="M51" s="723">
        <v>0</v>
      </c>
      <c r="N51" s="662">
        <f t="shared" si="4"/>
        <v>0</v>
      </c>
      <c r="O51" s="721">
        <v>0</v>
      </c>
      <c r="P51" s="724">
        <v>0</v>
      </c>
      <c r="Q51" s="725">
        <v>0</v>
      </c>
      <c r="R51" s="726" t="s">
        <v>1400</v>
      </c>
      <c r="V51"/>
      <c r="W51"/>
      <c r="X51"/>
      <c r="Y51"/>
      <c r="Z51"/>
      <c r="AA51"/>
      <c r="AB51"/>
      <c r="AC51"/>
      <c r="AD51"/>
      <c r="AE51"/>
      <c r="AF51"/>
    </row>
    <row r="52" spans="1:32" s="114" customFormat="1">
      <c r="A52" s="631"/>
      <c r="B52" s="664" t="s">
        <v>292</v>
      </c>
      <c r="C52" s="679" t="s">
        <v>33</v>
      </c>
      <c r="D52" s="657">
        <f t="shared" si="1"/>
        <v>1.3268739999999999</v>
      </c>
      <c r="E52" s="658">
        <f t="shared" si="31"/>
        <v>0</v>
      </c>
      <c r="F52" s="720">
        <v>0</v>
      </c>
      <c r="G52" s="721">
        <v>0</v>
      </c>
      <c r="H52" s="722">
        <v>0</v>
      </c>
      <c r="I52" s="658">
        <f t="shared" si="29"/>
        <v>1.3268739999999999</v>
      </c>
      <c r="J52" s="720">
        <v>0.69850500000000004</v>
      </c>
      <c r="K52" s="721">
        <v>0.62836899999999984</v>
      </c>
      <c r="L52" s="722">
        <v>0</v>
      </c>
      <c r="M52" s="723">
        <v>0</v>
      </c>
      <c r="N52" s="662">
        <f t="shared" si="4"/>
        <v>0</v>
      </c>
      <c r="O52" s="721">
        <v>0</v>
      </c>
      <c r="P52" s="724">
        <v>0</v>
      </c>
      <c r="Q52" s="725">
        <v>0</v>
      </c>
      <c r="R52" s="726" t="s">
        <v>1402</v>
      </c>
      <c r="V52"/>
      <c r="W52"/>
      <c r="X52"/>
      <c r="Y52"/>
      <c r="Z52"/>
      <c r="AA52"/>
      <c r="AB52"/>
      <c r="AC52"/>
      <c r="AD52"/>
      <c r="AE52"/>
      <c r="AF52"/>
    </row>
    <row r="53" spans="1:32" s="114" customFormat="1">
      <c r="A53" s="631"/>
      <c r="B53" s="655" t="s">
        <v>294</v>
      </c>
      <c r="C53" s="678" t="s">
        <v>35</v>
      </c>
      <c r="D53" s="657">
        <f t="shared" si="1"/>
        <v>62.807657500000019</v>
      </c>
      <c r="E53" s="658">
        <f t="shared" si="31"/>
        <v>1.9977083333333334</v>
      </c>
      <c r="F53" s="659">
        <f>SUM(F54:F58)</f>
        <v>0</v>
      </c>
      <c r="G53" s="660">
        <f>SUM(G54:G58)</f>
        <v>0</v>
      </c>
      <c r="H53" s="661">
        <f>SUM(H54:H58)</f>
        <v>1.9977083333333334</v>
      </c>
      <c r="I53" s="658">
        <f t="shared" si="29"/>
        <v>0.1818177777777778</v>
      </c>
      <c r="J53" s="659">
        <f t="shared" ref="J53:Q53" si="35">SUM(J54:J58)</f>
        <v>0</v>
      </c>
      <c r="K53" s="660">
        <f t="shared" si="35"/>
        <v>0.1818177777777778</v>
      </c>
      <c r="L53" s="661">
        <f t="shared" si="35"/>
        <v>0</v>
      </c>
      <c r="M53" s="658">
        <f t="shared" si="35"/>
        <v>0</v>
      </c>
      <c r="N53" s="662">
        <f t="shared" si="4"/>
        <v>60.628131388888903</v>
      </c>
      <c r="O53" s="660">
        <f>SUM(O54:O58)</f>
        <v>60.628131388888903</v>
      </c>
      <c r="P53" s="663">
        <f t="shared" si="35"/>
        <v>0</v>
      </c>
      <c r="Q53" s="658">
        <f t="shared" si="35"/>
        <v>0</v>
      </c>
      <c r="V53"/>
      <c r="W53"/>
      <c r="X53"/>
      <c r="Y53"/>
      <c r="Z53"/>
      <c r="AA53"/>
      <c r="AB53"/>
      <c r="AC53"/>
      <c r="AD53"/>
      <c r="AE53"/>
      <c r="AF53"/>
    </row>
    <row r="54" spans="1:32" s="114" customFormat="1">
      <c r="A54" s="631"/>
      <c r="B54" s="664" t="s">
        <v>295</v>
      </c>
      <c r="C54" s="679" t="s">
        <v>37</v>
      </c>
      <c r="D54" s="657">
        <f t="shared" si="1"/>
        <v>60.628131388888903</v>
      </c>
      <c r="E54" s="680">
        <f t="shared" si="31"/>
        <v>0</v>
      </c>
      <c r="F54" s="727">
        <v>0</v>
      </c>
      <c r="G54" s="728">
        <v>0</v>
      </c>
      <c r="H54" s="729">
        <v>0</v>
      </c>
      <c r="I54" s="680">
        <f t="shared" si="29"/>
        <v>0</v>
      </c>
      <c r="J54" s="727">
        <v>0</v>
      </c>
      <c r="K54" s="728">
        <v>0</v>
      </c>
      <c r="L54" s="729">
        <v>0</v>
      </c>
      <c r="M54" s="730">
        <v>0</v>
      </c>
      <c r="N54" s="687">
        <f t="shared" si="4"/>
        <v>60.628131388888903</v>
      </c>
      <c r="O54" s="728">
        <v>60.628131388888903</v>
      </c>
      <c r="P54" s="731">
        <v>0</v>
      </c>
      <c r="Q54" s="725">
        <v>0</v>
      </c>
      <c r="R54" s="726" t="s">
        <v>1404</v>
      </c>
      <c r="V54"/>
      <c r="W54"/>
      <c r="X54"/>
      <c r="Y54"/>
      <c r="Z54"/>
      <c r="AA54"/>
      <c r="AB54"/>
      <c r="AC54"/>
      <c r="AD54"/>
      <c r="AE54"/>
      <c r="AF54"/>
    </row>
    <row r="55" spans="1:32" s="114" customFormat="1">
      <c r="A55" s="631"/>
      <c r="B55" s="664" t="s">
        <v>297</v>
      </c>
      <c r="C55" s="689" t="s">
        <v>40</v>
      </c>
      <c r="D55" s="657">
        <f t="shared" si="1"/>
        <v>0</v>
      </c>
      <c r="E55" s="680">
        <f t="shared" si="31"/>
        <v>0</v>
      </c>
      <c r="F55" s="727">
        <v>0</v>
      </c>
      <c r="G55" s="728">
        <v>0</v>
      </c>
      <c r="H55" s="729">
        <v>0</v>
      </c>
      <c r="I55" s="680">
        <f t="shared" ref="I55:I57" si="36">SUM(J55:L55)</f>
        <v>0</v>
      </c>
      <c r="J55" s="727">
        <v>0</v>
      </c>
      <c r="K55" s="728">
        <v>0</v>
      </c>
      <c r="L55" s="729">
        <v>0</v>
      </c>
      <c r="M55" s="730">
        <v>0</v>
      </c>
      <c r="N55" s="687">
        <f t="shared" si="4"/>
        <v>0</v>
      </c>
      <c r="O55" s="728">
        <v>0</v>
      </c>
      <c r="P55" s="731">
        <v>0</v>
      </c>
      <c r="Q55" s="725">
        <v>0</v>
      </c>
      <c r="R55" s="726" t="s">
        <v>1406</v>
      </c>
      <c r="V55"/>
      <c r="W55"/>
      <c r="X55"/>
      <c r="Y55"/>
      <c r="Z55"/>
      <c r="AA55"/>
      <c r="AB55"/>
      <c r="AC55"/>
      <c r="AD55"/>
      <c r="AE55"/>
      <c r="AF55"/>
    </row>
    <row r="56" spans="1:32" s="114" customFormat="1">
      <c r="A56" s="631"/>
      <c r="B56" s="664" t="s">
        <v>613</v>
      </c>
      <c r="C56" s="689" t="s">
        <v>43</v>
      </c>
      <c r="D56" s="657">
        <f t="shared" si="1"/>
        <v>0</v>
      </c>
      <c r="E56" s="680">
        <f t="shared" si="31"/>
        <v>0</v>
      </c>
      <c r="F56" s="727">
        <v>0</v>
      </c>
      <c r="G56" s="728">
        <v>0</v>
      </c>
      <c r="H56" s="729">
        <v>0</v>
      </c>
      <c r="I56" s="680">
        <f t="shared" si="36"/>
        <v>0</v>
      </c>
      <c r="J56" s="727">
        <v>0</v>
      </c>
      <c r="K56" s="728">
        <v>0</v>
      </c>
      <c r="L56" s="729">
        <v>0</v>
      </c>
      <c r="M56" s="730">
        <v>0</v>
      </c>
      <c r="N56" s="687">
        <f t="shared" si="4"/>
        <v>0</v>
      </c>
      <c r="O56" s="728">
        <v>0</v>
      </c>
      <c r="P56" s="731">
        <v>0</v>
      </c>
      <c r="Q56" s="725">
        <v>0</v>
      </c>
      <c r="R56" s="726" t="s">
        <v>1408</v>
      </c>
      <c r="V56"/>
      <c r="W56"/>
      <c r="X56"/>
      <c r="Y56"/>
      <c r="Z56"/>
      <c r="AA56"/>
      <c r="AB56"/>
      <c r="AC56"/>
      <c r="AD56"/>
      <c r="AE56"/>
      <c r="AF56"/>
    </row>
    <row r="57" spans="1:32" s="114" customFormat="1" ht="26.25">
      <c r="A57" s="631"/>
      <c r="B57" s="664" t="s">
        <v>614</v>
      </c>
      <c r="C57" s="689" t="s">
        <v>45</v>
      </c>
      <c r="D57" s="657">
        <f t="shared" si="1"/>
        <v>0</v>
      </c>
      <c r="E57" s="680">
        <f t="shared" si="31"/>
        <v>0</v>
      </c>
      <c r="F57" s="727">
        <v>0</v>
      </c>
      <c r="G57" s="728">
        <v>0</v>
      </c>
      <c r="H57" s="729">
        <v>0</v>
      </c>
      <c r="I57" s="680">
        <f t="shared" si="36"/>
        <v>0</v>
      </c>
      <c r="J57" s="727">
        <v>0</v>
      </c>
      <c r="K57" s="728">
        <v>0</v>
      </c>
      <c r="L57" s="729">
        <v>0</v>
      </c>
      <c r="M57" s="730">
        <v>0</v>
      </c>
      <c r="N57" s="687">
        <f t="shared" si="4"/>
        <v>0</v>
      </c>
      <c r="O57" s="728">
        <v>0</v>
      </c>
      <c r="P57" s="731">
        <v>0</v>
      </c>
      <c r="Q57" s="725">
        <v>0</v>
      </c>
      <c r="R57" s="726" t="s">
        <v>1410</v>
      </c>
      <c r="V57"/>
      <c r="W57"/>
      <c r="X57"/>
      <c r="Y57"/>
      <c r="Z57"/>
      <c r="AA57"/>
      <c r="AB57"/>
      <c r="AC57"/>
      <c r="AD57"/>
      <c r="AE57"/>
      <c r="AF57"/>
    </row>
    <row r="58" spans="1:32" s="114" customFormat="1" ht="26.25">
      <c r="A58" s="631"/>
      <c r="B58" s="664" t="s">
        <v>615</v>
      </c>
      <c r="C58" s="689" t="s">
        <v>605</v>
      </c>
      <c r="D58" s="657">
        <f t="shared" si="1"/>
        <v>2.1795261111111111</v>
      </c>
      <c r="E58" s="680">
        <f t="shared" si="31"/>
        <v>1.9977083333333334</v>
      </c>
      <c r="F58" s="727">
        <v>0</v>
      </c>
      <c r="G58" s="728">
        <v>0</v>
      </c>
      <c r="H58" s="729">
        <v>1.9977083333333334</v>
      </c>
      <c r="I58" s="680">
        <f t="shared" si="29"/>
        <v>0.1818177777777778</v>
      </c>
      <c r="J58" s="727">
        <v>0</v>
      </c>
      <c r="K58" s="728">
        <v>0.1818177777777778</v>
      </c>
      <c r="L58" s="729">
        <v>0</v>
      </c>
      <c r="M58" s="730">
        <v>0</v>
      </c>
      <c r="N58" s="687">
        <f t="shared" si="4"/>
        <v>0</v>
      </c>
      <c r="O58" s="728">
        <v>0</v>
      </c>
      <c r="P58" s="731">
        <v>0</v>
      </c>
      <c r="Q58" s="725">
        <v>0</v>
      </c>
      <c r="R58" s="726" t="s">
        <v>1412</v>
      </c>
      <c r="V58"/>
      <c r="W58"/>
      <c r="X58"/>
      <c r="Y58"/>
      <c r="Z58"/>
      <c r="AA58"/>
      <c r="AB58"/>
      <c r="AC58"/>
      <c r="AD58"/>
      <c r="AE58"/>
      <c r="AF58"/>
    </row>
    <row r="59" spans="1:32" s="114" customFormat="1">
      <c r="A59" s="631"/>
      <c r="B59" s="655" t="s">
        <v>299</v>
      </c>
      <c r="C59" s="691" t="s">
        <v>51</v>
      </c>
      <c r="D59" s="692">
        <f t="shared" si="1"/>
        <v>65.704183333333333</v>
      </c>
      <c r="E59" s="693">
        <f t="shared" si="31"/>
        <v>0</v>
      </c>
      <c r="F59" s="694">
        <f>SUM(F60:F61)</f>
        <v>0</v>
      </c>
      <c r="G59" s="695">
        <f>SUM(G60:G61)</f>
        <v>0</v>
      </c>
      <c r="H59" s="696">
        <f>SUM(H60:H61)</f>
        <v>0</v>
      </c>
      <c r="I59" s="693">
        <f t="shared" si="29"/>
        <v>65.704183333333333</v>
      </c>
      <c r="J59" s="694">
        <f t="shared" ref="J59:Q59" si="37">SUM(J60:J61)</f>
        <v>65.704183333333333</v>
      </c>
      <c r="K59" s="695">
        <f t="shared" si="37"/>
        <v>0</v>
      </c>
      <c r="L59" s="696">
        <f t="shared" si="37"/>
        <v>0</v>
      </c>
      <c r="M59" s="693">
        <f t="shared" si="37"/>
        <v>0</v>
      </c>
      <c r="N59" s="697">
        <f t="shared" si="4"/>
        <v>0</v>
      </c>
      <c r="O59" s="695">
        <f>SUM(O60:O61)</f>
        <v>0</v>
      </c>
      <c r="P59" s="732">
        <f t="shared" si="37"/>
        <v>0</v>
      </c>
      <c r="Q59" s="693">
        <f t="shared" si="37"/>
        <v>0</v>
      </c>
      <c r="V59"/>
      <c r="W59"/>
      <c r="X59"/>
      <c r="Y59"/>
      <c r="Z59"/>
      <c r="AA59"/>
      <c r="AB59"/>
      <c r="AC59"/>
      <c r="AD59"/>
      <c r="AE59"/>
      <c r="AF59"/>
    </row>
    <row r="60" spans="1:32" s="114" customFormat="1">
      <c r="A60" s="631"/>
      <c r="B60" s="698" t="s">
        <v>301</v>
      </c>
      <c r="C60" s="699" t="s">
        <v>53</v>
      </c>
      <c r="D60" s="700">
        <f t="shared" si="1"/>
        <v>0</v>
      </c>
      <c r="E60" s="701">
        <f t="shared" si="31"/>
        <v>0</v>
      </c>
      <c r="F60" s="733">
        <v>0</v>
      </c>
      <c r="G60" s="734">
        <v>0</v>
      </c>
      <c r="H60" s="735">
        <v>0</v>
      </c>
      <c r="I60" s="701">
        <f t="shared" si="29"/>
        <v>0</v>
      </c>
      <c r="J60" s="733">
        <v>0</v>
      </c>
      <c r="K60" s="734">
        <v>0</v>
      </c>
      <c r="L60" s="735">
        <v>0</v>
      </c>
      <c r="M60" s="736">
        <v>0</v>
      </c>
      <c r="N60" s="704">
        <f t="shared" si="4"/>
        <v>0</v>
      </c>
      <c r="O60" s="734">
        <v>0</v>
      </c>
      <c r="P60" s="737">
        <v>0</v>
      </c>
      <c r="Q60" s="725">
        <v>0</v>
      </c>
      <c r="R60" s="114" t="s">
        <v>1414</v>
      </c>
      <c r="V60"/>
      <c r="W60"/>
      <c r="X60"/>
      <c r="Y60"/>
      <c r="Z60"/>
      <c r="AA60"/>
      <c r="AB60"/>
      <c r="AC60"/>
      <c r="AD60"/>
      <c r="AE60"/>
      <c r="AF60"/>
    </row>
    <row r="61" spans="1:32" s="114" customFormat="1" ht="26.25">
      <c r="A61" s="631"/>
      <c r="B61" s="698" t="s">
        <v>303</v>
      </c>
      <c r="C61" s="706" t="s">
        <v>55</v>
      </c>
      <c r="D61" s="692">
        <f t="shared" si="1"/>
        <v>65.704183333333333</v>
      </c>
      <c r="E61" s="693">
        <f t="shared" si="31"/>
        <v>0</v>
      </c>
      <c r="F61" s="738">
        <v>0</v>
      </c>
      <c r="G61" s="739">
        <v>0</v>
      </c>
      <c r="H61" s="740">
        <v>0</v>
      </c>
      <c r="I61" s="693">
        <f t="shared" si="29"/>
        <v>65.704183333333333</v>
      </c>
      <c r="J61" s="738">
        <v>65.704183333333333</v>
      </c>
      <c r="K61" s="739">
        <v>0</v>
      </c>
      <c r="L61" s="740">
        <v>0</v>
      </c>
      <c r="M61" s="741">
        <v>0</v>
      </c>
      <c r="N61" s="697">
        <f t="shared" si="4"/>
        <v>0</v>
      </c>
      <c r="O61" s="739">
        <v>0</v>
      </c>
      <c r="P61" s="742">
        <v>0</v>
      </c>
      <c r="Q61" s="725">
        <v>0</v>
      </c>
      <c r="R61" s="114" t="s">
        <v>1416</v>
      </c>
      <c r="V61"/>
      <c r="W61"/>
      <c r="X61"/>
      <c r="Y61"/>
      <c r="Z61"/>
      <c r="AA61"/>
      <c r="AB61"/>
      <c r="AC61"/>
      <c r="AD61"/>
      <c r="AE61"/>
      <c r="AF61"/>
    </row>
    <row r="62" spans="1:32" s="114" customFormat="1">
      <c r="A62" s="631"/>
      <c r="B62" s="707" t="s">
        <v>305</v>
      </c>
      <c r="C62" s="708" t="s">
        <v>606</v>
      </c>
      <c r="D62" s="692">
        <f t="shared" si="1"/>
        <v>7.4148435931899641</v>
      </c>
      <c r="E62" s="693">
        <f t="shared" si="31"/>
        <v>0</v>
      </c>
      <c r="F62" s="694">
        <f>SUM(F63:F65)</f>
        <v>0</v>
      </c>
      <c r="G62" s="695">
        <f>SUM(G63:G65)</f>
        <v>0</v>
      </c>
      <c r="H62" s="696">
        <f>SUM(H63:H65)</f>
        <v>0</v>
      </c>
      <c r="I62" s="693">
        <f t="shared" si="29"/>
        <v>7.4148435931899641</v>
      </c>
      <c r="J62" s="694">
        <f t="shared" ref="J62:Q62" si="38">SUM(J63:J65)</f>
        <v>0</v>
      </c>
      <c r="K62" s="695">
        <f t="shared" si="38"/>
        <v>7.4148435931899641</v>
      </c>
      <c r="L62" s="696">
        <f t="shared" si="38"/>
        <v>0</v>
      </c>
      <c r="M62" s="693">
        <f t="shared" si="38"/>
        <v>0</v>
      </c>
      <c r="N62" s="697">
        <f t="shared" si="4"/>
        <v>0</v>
      </c>
      <c r="O62" s="695">
        <f>SUM(O63:O65)</f>
        <v>0</v>
      </c>
      <c r="P62" s="732">
        <f t="shared" si="38"/>
        <v>0</v>
      </c>
      <c r="Q62" s="693">
        <f t="shared" si="38"/>
        <v>0</v>
      </c>
      <c r="V62"/>
      <c r="W62"/>
      <c r="X62"/>
      <c r="Y62"/>
      <c r="Z62"/>
      <c r="AA62"/>
      <c r="AB62"/>
      <c r="AC62"/>
      <c r="AD62"/>
      <c r="AE62"/>
      <c r="AF62"/>
    </row>
    <row r="63" spans="1:32" s="114" customFormat="1">
      <c r="A63" s="631"/>
      <c r="B63" s="709" t="s">
        <v>307</v>
      </c>
      <c r="C63" s="710" t="s">
        <v>1434</v>
      </c>
      <c r="D63" s="692">
        <f t="shared" si="1"/>
        <v>7.2404999999999999</v>
      </c>
      <c r="E63" s="693">
        <f t="shared" si="31"/>
        <v>0</v>
      </c>
      <c r="F63" s="738">
        <v>0</v>
      </c>
      <c r="G63" s="739">
        <v>0</v>
      </c>
      <c r="H63" s="740">
        <v>0</v>
      </c>
      <c r="I63" s="693">
        <f>SUM(J63:L63)</f>
        <v>7.2404999999999999</v>
      </c>
      <c r="J63" s="738">
        <v>0</v>
      </c>
      <c r="K63" s="739">
        <v>7.2404999999999999</v>
      </c>
      <c r="L63" s="740">
        <v>0</v>
      </c>
      <c r="M63" s="741">
        <v>0</v>
      </c>
      <c r="N63" s="697">
        <f t="shared" si="4"/>
        <v>0</v>
      </c>
      <c r="O63" s="739">
        <v>0</v>
      </c>
      <c r="P63" s="742">
        <v>0</v>
      </c>
      <c r="Q63" s="725">
        <v>0</v>
      </c>
      <c r="R63" s="114" t="s">
        <v>1418</v>
      </c>
      <c r="V63"/>
      <c r="W63"/>
      <c r="X63"/>
      <c r="Y63"/>
      <c r="Z63"/>
      <c r="AA63"/>
      <c r="AB63"/>
      <c r="AC63"/>
      <c r="AD63"/>
      <c r="AE63"/>
      <c r="AF63"/>
    </row>
    <row r="64" spans="1:32" s="114" customFormat="1">
      <c r="A64" s="631"/>
      <c r="B64" s="709" t="s">
        <v>616</v>
      </c>
      <c r="C64" s="710" t="s">
        <v>47</v>
      </c>
      <c r="D64" s="692">
        <f t="shared" si="1"/>
        <v>0.17434359318996417</v>
      </c>
      <c r="E64" s="693">
        <f t="shared" si="31"/>
        <v>0</v>
      </c>
      <c r="F64" s="738">
        <v>0</v>
      </c>
      <c r="G64" s="739">
        <v>0</v>
      </c>
      <c r="H64" s="740">
        <v>0</v>
      </c>
      <c r="I64" s="693">
        <f>SUM(J64:L64)</f>
        <v>0.17434359318996417</v>
      </c>
      <c r="J64" s="738">
        <v>0</v>
      </c>
      <c r="K64" s="739">
        <v>0.17434359318996417</v>
      </c>
      <c r="L64" s="740">
        <v>0</v>
      </c>
      <c r="M64" s="741">
        <v>0</v>
      </c>
      <c r="N64" s="697">
        <f t="shared" si="4"/>
        <v>0</v>
      </c>
      <c r="O64" s="739">
        <v>0</v>
      </c>
      <c r="P64" s="742">
        <v>0</v>
      </c>
      <c r="Q64" s="725">
        <v>0</v>
      </c>
      <c r="R64" s="114" t="s">
        <v>1420</v>
      </c>
      <c r="V64"/>
      <c r="W64"/>
      <c r="X64"/>
      <c r="Y64"/>
      <c r="Z64"/>
      <c r="AA64"/>
      <c r="AB64"/>
      <c r="AC64"/>
      <c r="AD64"/>
      <c r="AE64"/>
      <c r="AF64"/>
    </row>
    <row r="65" spans="1:32" s="114" customFormat="1" ht="15.75" thickBot="1">
      <c r="A65" s="631"/>
      <c r="B65" s="711" t="s">
        <v>617</v>
      </c>
      <c r="C65" s="712" t="s">
        <v>1435</v>
      </c>
      <c r="D65" s="713">
        <f t="shared" si="1"/>
        <v>0</v>
      </c>
      <c r="E65" s="714">
        <f t="shared" si="31"/>
        <v>0</v>
      </c>
      <c r="F65" s="743">
        <v>0</v>
      </c>
      <c r="G65" s="744">
        <v>0</v>
      </c>
      <c r="H65" s="745">
        <v>0</v>
      </c>
      <c r="I65" s="714">
        <f>SUM(J65:L65)</f>
        <v>0</v>
      </c>
      <c r="J65" s="743">
        <v>0</v>
      </c>
      <c r="K65" s="744">
        <v>0</v>
      </c>
      <c r="L65" s="745">
        <v>0</v>
      </c>
      <c r="M65" s="746">
        <v>0</v>
      </c>
      <c r="N65" s="718">
        <f t="shared" si="4"/>
        <v>0</v>
      </c>
      <c r="O65" s="744">
        <v>0</v>
      </c>
      <c r="P65" s="747">
        <v>0</v>
      </c>
      <c r="Q65" s="748">
        <v>0</v>
      </c>
      <c r="R65" s="114" t="s">
        <v>1422</v>
      </c>
      <c r="V65"/>
      <c r="W65"/>
      <c r="X65"/>
      <c r="Y65"/>
      <c r="Z65"/>
      <c r="AA65"/>
      <c r="AB65"/>
      <c r="AC65"/>
      <c r="AD65"/>
      <c r="AE65"/>
      <c r="AF65"/>
    </row>
    <row r="66" spans="1:32" s="114" customFormat="1" ht="16.5" thickTop="1" thickBot="1">
      <c r="A66" s="631" t="s">
        <v>618</v>
      </c>
      <c r="B66" s="647" t="s">
        <v>123</v>
      </c>
      <c r="C66" s="647" t="s">
        <v>619</v>
      </c>
      <c r="D66" s="648">
        <f t="shared" ref="D66:Q66" si="39">D67+D71+D78+D81+D87+D90</f>
        <v>61.819064639843255</v>
      </c>
      <c r="E66" s="649">
        <f t="shared" si="39"/>
        <v>17.808228007535121</v>
      </c>
      <c r="F66" s="650">
        <f t="shared" si="39"/>
        <v>0.97036579127395128</v>
      </c>
      <c r="G66" s="651">
        <f t="shared" si="39"/>
        <v>2.176754361490338</v>
      </c>
      <c r="H66" s="652">
        <f t="shared" si="39"/>
        <v>14.661107854770831</v>
      </c>
      <c r="I66" s="649">
        <f t="shared" si="39"/>
        <v>42.257164438367376</v>
      </c>
      <c r="J66" s="650">
        <f t="shared" si="39"/>
        <v>26.173289479768005</v>
      </c>
      <c r="K66" s="651">
        <f t="shared" si="39"/>
        <v>14.386429350288788</v>
      </c>
      <c r="L66" s="652">
        <f t="shared" si="39"/>
        <v>1.697445608310588</v>
      </c>
      <c r="M66" s="649">
        <f t="shared" si="39"/>
        <v>1.4547507759403941</v>
      </c>
      <c r="N66" s="653">
        <f t="shared" si="4"/>
        <v>0.13484430135348879</v>
      </c>
      <c r="O66" s="651">
        <f>O67+O71+O78+O81+O87+O90</f>
        <v>0.13484430135348879</v>
      </c>
      <c r="P66" s="654">
        <f t="shared" si="39"/>
        <v>0</v>
      </c>
      <c r="Q66" s="649">
        <f t="shared" si="39"/>
        <v>0.16407711664688451</v>
      </c>
      <c r="V66"/>
      <c r="W66"/>
      <c r="X66"/>
      <c r="Y66"/>
      <c r="Z66"/>
      <c r="AA66"/>
      <c r="AB66"/>
      <c r="AC66"/>
      <c r="AD66"/>
      <c r="AE66"/>
      <c r="AF66"/>
    </row>
    <row r="67" spans="1:32" s="114" customFormat="1" ht="15.75" thickTop="1">
      <c r="A67" s="631"/>
      <c r="B67" s="655" t="s">
        <v>125</v>
      </c>
      <c r="C67" s="656" t="s">
        <v>6</v>
      </c>
      <c r="D67" s="657">
        <f>SUM(D68:D70)</f>
        <v>0</v>
      </c>
      <c r="E67" s="658">
        <f>SUM(F67:H67)</f>
        <v>0</v>
      </c>
      <c r="F67" s="659">
        <f>SUM(F68:F70)</f>
        <v>0</v>
      </c>
      <c r="G67" s="660">
        <f>SUM(G68:G70)</f>
        <v>0</v>
      </c>
      <c r="H67" s="661">
        <f>SUM(H68:H70)</f>
        <v>0</v>
      </c>
      <c r="I67" s="658">
        <f t="shared" ref="I67:I93" si="40">SUM(J67:L67)</f>
        <v>0</v>
      </c>
      <c r="J67" s="659">
        <f t="shared" ref="J67:Q67" si="41">SUM(J68:J70)</f>
        <v>0</v>
      </c>
      <c r="K67" s="660">
        <f t="shared" si="41"/>
        <v>0</v>
      </c>
      <c r="L67" s="661">
        <f t="shared" si="41"/>
        <v>0</v>
      </c>
      <c r="M67" s="658">
        <f t="shared" si="41"/>
        <v>0</v>
      </c>
      <c r="N67" s="662">
        <f t="shared" si="4"/>
        <v>0</v>
      </c>
      <c r="O67" s="660">
        <f>SUM(O68:O70)</f>
        <v>0</v>
      </c>
      <c r="P67" s="663">
        <f t="shared" si="41"/>
        <v>0</v>
      </c>
      <c r="Q67" s="658">
        <f t="shared" si="41"/>
        <v>0</v>
      </c>
      <c r="V67"/>
      <c r="W67"/>
      <c r="X67"/>
      <c r="Y67"/>
      <c r="Z67"/>
      <c r="AA67"/>
      <c r="AB67"/>
      <c r="AC67"/>
      <c r="AD67"/>
      <c r="AE67"/>
      <c r="AF67"/>
    </row>
    <row r="68" spans="1:32" s="114" customFormat="1">
      <c r="A68" s="631"/>
      <c r="B68" s="664" t="s">
        <v>401</v>
      </c>
      <c r="C68" s="665" t="s">
        <v>8</v>
      </c>
      <c r="D68" s="749">
        <v>0</v>
      </c>
      <c r="E68" s="672">
        <f>SUM(F68:H68)</f>
        <v>0</v>
      </c>
      <c r="F68" s="666">
        <f t="shared" ref="F68:H70" si="42">IFERROR($D68*F95/100, 0)</f>
        <v>0</v>
      </c>
      <c r="G68" s="667">
        <f t="shared" si="42"/>
        <v>0</v>
      </c>
      <c r="H68" s="750">
        <f t="shared" si="42"/>
        <v>0</v>
      </c>
      <c r="I68" s="672">
        <f t="shared" si="40"/>
        <v>0</v>
      </c>
      <c r="J68" s="666">
        <f t="shared" ref="J68:M70" si="43">IFERROR($D68*J95/100, 0)</f>
        <v>0</v>
      </c>
      <c r="K68" s="667">
        <f t="shared" si="43"/>
        <v>0</v>
      </c>
      <c r="L68" s="750">
        <f t="shared" si="43"/>
        <v>0</v>
      </c>
      <c r="M68" s="672">
        <f t="shared" si="43"/>
        <v>0</v>
      </c>
      <c r="N68" s="751">
        <f t="shared" si="4"/>
        <v>0</v>
      </c>
      <c r="O68" s="667">
        <f t="shared" ref="O68:Q70" si="44">IFERROR($D68*O95/100, 0)</f>
        <v>0</v>
      </c>
      <c r="P68" s="752">
        <f t="shared" si="44"/>
        <v>0</v>
      </c>
      <c r="Q68" s="672">
        <f t="shared" si="44"/>
        <v>0</v>
      </c>
      <c r="R68" s="114" t="s">
        <v>1382</v>
      </c>
      <c r="V68"/>
      <c r="W68"/>
      <c r="X68"/>
      <c r="Y68"/>
      <c r="Z68"/>
      <c r="AA68"/>
      <c r="AB68"/>
      <c r="AC68"/>
      <c r="AD68"/>
      <c r="AE68"/>
      <c r="AF68"/>
    </row>
    <row r="69" spans="1:32" s="114" customFormat="1">
      <c r="A69" s="631"/>
      <c r="B69" s="664" t="s">
        <v>402</v>
      </c>
      <c r="C69" s="665" t="s">
        <v>9</v>
      </c>
      <c r="D69" s="749">
        <v>0</v>
      </c>
      <c r="E69" s="672">
        <f t="shared" ref="E69:E89" si="45">SUM(F69:H69)</f>
        <v>0</v>
      </c>
      <c r="F69" s="666">
        <f t="shared" si="42"/>
        <v>0</v>
      </c>
      <c r="G69" s="667">
        <f t="shared" si="42"/>
        <v>0</v>
      </c>
      <c r="H69" s="750">
        <f t="shared" si="42"/>
        <v>0</v>
      </c>
      <c r="I69" s="672">
        <f t="shared" si="40"/>
        <v>0</v>
      </c>
      <c r="J69" s="666">
        <f t="shared" si="43"/>
        <v>0</v>
      </c>
      <c r="K69" s="667">
        <f t="shared" si="43"/>
        <v>0</v>
      </c>
      <c r="L69" s="750">
        <f t="shared" si="43"/>
        <v>0</v>
      </c>
      <c r="M69" s="672">
        <f t="shared" si="43"/>
        <v>0</v>
      </c>
      <c r="N69" s="751">
        <f t="shared" si="4"/>
        <v>0</v>
      </c>
      <c r="O69" s="667">
        <f t="shared" si="44"/>
        <v>0</v>
      </c>
      <c r="P69" s="752">
        <f t="shared" si="44"/>
        <v>0</v>
      </c>
      <c r="Q69" s="672">
        <f t="shared" si="44"/>
        <v>0</v>
      </c>
      <c r="R69" s="114" t="s">
        <v>1384</v>
      </c>
      <c r="V69"/>
      <c r="W69"/>
      <c r="X69"/>
      <c r="Y69"/>
      <c r="Z69"/>
      <c r="AA69"/>
      <c r="AB69"/>
      <c r="AC69"/>
      <c r="AD69"/>
      <c r="AE69"/>
      <c r="AF69"/>
    </row>
    <row r="70" spans="1:32" s="114" customFormat="1">
      <c r="A70" s="631"/>
      <c r="B70" s="664" t="s">
        <v>620</v>
      </c>
      <c r="C70" s="665" t="s">
        <v>11</v>
      </c>
      <c r="D70" s="749">
        <v>0</v>
      </c>
      <c r="E70" s="672">
        <f t="shared" si="45"/>
        <v>0</v>
      </c>
      <c r="F70" s="666">
        <f t="shared" si="42"/>
        <v>0</v>
      </c>
      <c r="G70" s="667">
        <f t="shared" si="42"/>
        <v>0</v>
      </c>
      <c r="H70" s="750">
        <f t="shared" si="42"/>
        <v>0</v>
      </c>
      <c r="I70" s="672">
        <f t="shared" si="40"/>
        <v>0</v>
      </c>
      <c r="J70" s="666">
        <f t="shared" si="43"/>
        <v>0</v>
      </c>
      <c r="K70" s="667">
        <f t="shared" si="43"/>
        <v>0</v>
      </c>
      <c r="L70" s="750">
        <f t="shared" si="43"/>
        <v>0</v>
      </c>
      <c r="M70" s="672">
        <f t="shared" si="43"/>
        <v>0</v>
      </c>
      <c r="N70" s="751">
        <f t="shared" si="4"/>
        <v>0</v>
      </c>
      <c r="O70" s="667">
        <f t="shared" si="44"/>
        <v>0</v>
      </c>
      <c r="P70" s="752">
        <f t="shared" si="44"/>
        <v>0</v>
      </c>
      <c r="Q70" s="672">
        <f t="shared" si="44"/>
        <v>0</v>
      </c>
      <c r="R70" s="114" t="s">
        <v>1386</v>
      </c>
      <c r="V70"/>
      <c r="W70"/>
      <c r="X70"/>
      <c r="Y70"/>
      <c r="Z70"/>
      <c r="AA70"/>
      <c r="AB70"/>
      <c r="AC70"/>
      <c r="AD70"/>
      <c r="AE70"/>
      <c r="AF70"/>
    </row>
    <row r="71" spans="1:32" s="114" customFormat="1">
      <c r="A71" s="631"/>
      <c r="B71" s="655" t="s">
        <v>127</v>
      </c>
      <c r="C71" s="673" t="s">
        <v>13</v>
      </c>
      <c r="D71" s="657">
        <f>SUM(D72:D77)</f>
        <v>47.727524820372345</v>
      </c>
      <c r="E71" s="658">
        <f t="shared" si="45"/>
        <v>13.74887583932615</v>
      </c>
      <c r="F71" s="659">
        <f>SUM(F72:F77)</f>
        <v>0.74917272944337432</v>
      </c>
      <c r="G71" s="660">
        <f>SUM(G72:G77)</f>
        <v>1.6805672881197975</v>
      </c>
      <c r="H71" s="661">
        <f>SUM(H72:H77)</f>
        <v>11.319135821762979</v>
      </c>
      <c r="I71" s="658">
        <f t="shared" si="40"/>
        <v>32.624723074034662</v>
      </c>
      <c r="J71" s="659">
        <f t="shared" ref="J71:Q71" si="46">SUM(J72:J77)</f>
        <v>20.207137240819712</v>
      </c>
      <c r="K71" s="660">
        <f t="shared" si="46"/>
        <v>11.107069767113551</v>
      </c>
      <c r="L71" s="661">
        <f t="shared" si="46"/>
        <v>1.3105160661014013</v>
      </c>
      <c r="M71" s="658">
        <f t="shared" si="46"/>
        <v>1.123143065503476</v>
      </c>
      <c r="N71" s="662">
        <f t="shared" si="4"/>
        <v>0.10410679581176405</v>
      </c>
      <c r="O71" s="660">
        <f>SUM(O72:O77)</f>
        <v>0.10410679581176405</v>
      </c>
      <c r="P71" s="663">
        <f t="shared" si="46"/>
        <v>0</v>
      </c>
      <c r="Q71" s="658">
        <f t="shared" si="46"/>
        <v>0.12667604569630003</v>
      </c>
      <c r="V71"/>
      <c r="W71"/>
      <c r="X71"/>
      <c r="Y71"/>
      <c r="Z71"/>
      <c r="AA71"/>
      <c r="AB71"/>
      <c r="AC71"/>
      <c r="AD71"/>
      <c r="AE71"/>
      <c r="AF71"/>
    </row>
    <row r="72" spans="1:32" s="114" customFormat="1">
      <c r="A72" s="631"/>
      <c r="B72" s="664" t="s">
        <v>129</v>
      </c>
      <c r="C72" s="665" t="s">
        <v>15</v>
      </c>
      <c r="D72" s="749">
        <v>42.467308187719283</v>
      </c>
      <c r="E72" s="672">
        <f t="shared" si="45"/>
        <v>12.233564378224887</v>
      </c>
      <c r="F72" s="666">
        <f t="shared" ref="F72:H77" si="47">IFERROR($D72*F98/100, 0)</f>
        <v>0.66660379533292557</v>
      </c>
      <c r="G72" s="667">
        <f t="shared" si="47"/>
        <v>1.4953461178510425</v>
      </c>
      <c r="H72" s="750">
        <f t="shared" si="47"/>
        <v>10.071614465040918</v>
      </c>
      <c r="I72" s="672">
        <f t="shared" si="40"/>
        <v>29.029038789219523</v>
      </c>
      <c r="J72" s="666">
        <f t="shared" ref="J72:Q77" si="48">IFERROR($D72*J98/100, 0)</f>
        <v>17.980038311794761</v>
      </c>
      <c r="K72" s="667">
        <f t="shared" si="48"/>
        <v>9.8829209483994092</v>
      </c>
      <c r="L72" s="750">
        <f t="shared" si="48"/>
        <v>1.1660795290253545</v>
      </c>
      <c r="M72" s="672">
        <f t="shared" si="48"/>
        <v>0.99935755900076861</v>
      </c>
      <c r="N72" s="751">
        <f t="shared" si="4"/>
        <v>9.2632823487360044E-2</v>
      </c>
      <c r="O72" s="667">
        <f t="shared" ref="O72:Q76" si="49">IFERROR($D72*O98/100, 0)</f>
        <v>9.2632823487360044E-2</v>
      </c>
      <c r="P72" s="752">
        <f t="shared" si="49"/>
        <v>0</v>
      </c>
      <c r="Q72" s="672">
        <f t="shared" si="49"/>
        <v>0.11271463778674989</v>
      </c>
      <c r="R72" s="114" t="s">
        <v>1388</v>
      </c>
      <c r="V72"/>
      <c r="W72"/>
      <c r="X72"/>
      <c r="Y72"/>
      <c r="Z72"/>
      <c r="AA72"/>
      <c r="AB72"/>
      <c r="AC72"/>
      <c r="AD72"/>
      <c r="AE72"/>
      <c r="AF72"/>
    </row>
    <row r="73" spans="1:32" s="114" customFormat="1">
      <c r="A73" s="631"/>
      <c r="B73" s="664" t="s">
        <v>131</v>
      </c>
      <c r="C73" s="665" t="s">
        <v>595</v>
      </c>
      <c r="D73" s="749">
        <v>0</v>
      </c>
      <c r="E73" s="672">
        <f t="shared" si="45"/>
        <v>0</v>
      </c>
      <c r="F73" s="666">
        <f t="shared" si="47"/>
        <v>0</v>
      </c>
      <c r="G73" s="667">
        <f t="shared" si="47"/>
        <v>0</v>
      </c>
      <c r="H73" s="750">
        <f t="shared" si="47"/>
        <v>0</v>
      </c>
      <c r="I73" s="672">
        <f t="shared" si="40"/>
        <v>0</v>
      </c>
      <c r="J73" s="666">
        <f t="shared" si="48"/>
        <v>0</v>
      </c>
      <c r="K73" s="667">
        <f t="shared" si="48"/>
        <v>0</v>
      </c>
      <c r="L73" s="750">
        <f t="shared" si="48"/>
        <v>0</v>
      </c>
      <c r="M73" s="672">
        <f t="shared" si="48"/>
        <v>0</v>
      </c>
      <c r="N73" s="751">
        <f t="shared" si="4"/>
        <v>0</v>
      </c>
      <c r="O73" s="667">
        <f t="shared" si="49"/>
        <v>0</v>
      </c>
      <c r="P73" s="752">
        <f t="shared" si="49"/>
        <v>0</v>
      </c>
      <c r="Q73" s="672">
        <f t="shared" si="49"/>
        <v>0</v>
      </c>
      <c r="R73" s="726" t="s">
        <v>1390</v>
      </c>
      <c r="S73" s="726" t="s">
        <v>1436</v>
      </c>
      <c r="T73" s="726" t="s">
        <v>1437</v>
      </c>
      <c r="U73" s="726" t="s">
        <v>1438</v>
      </c>
      <c r="V73"/>
      <c r="W73"/>
      <c r="X73"/>
      <c r="Y73"/>
      <c r="Z73"/>
      <c r="AA73"/>
      <c r="AB73"/>
      <c r="AC73"/>
      <c r="AD73"/>
      <c r="AE73"/>
      <c r="AF73"/>
    </row>
    <row r="74" spans="1:32" s="114" customFormat="1">
      <c r="A74" s="631"/>
      <c r="B74" s="664" t="s">
        <v>133</v>
      </c>
      <c r="C74" s="665" t="s">
        <v>21</v>
      </c>
      <c r="D74" s="749">
        <v>0</v>
      </c>
      <c r="E74" s="672">
        <f t="shared" si="45"/>
        <v>0</v>
      </c>
      <c r="F74" s="666">
        <f t="shared" si="47"/>
        <v>0</v>
      </c>
      <c r="G74" s="667">
        <f t="shared" si="47"/>
        <v>0</v>
      </c>
      <c r="H74" s="750">
        <f t="shared" si="47"/>
        <v>0</v>
      </c>
      <c r="I74" s="672">
        <f t="shared" si="40"/>
        <v>0</v>
      </c>
      <c r="J74" s="666">
        <f t="shared" si="48"/>
        <v>0</v>
      </c>
      <c r="K74" s="667">
        <f t="shared" si="48"/>
        <v>0</v>
      </c>
      <c r="L74" s="750">
        <f t="shared" si="48"/>
        <v>0</v>
      </c>
      <c r="M74" s="672">
        <f t="shared" si="48"/>
        <v>0</v>
      </c>
      <c r="N74" s="751">
        <f t="shared" si="4"/>
        <v>0</v>
      </c>
      <c r="O74" s="667">
        <f t="shared" si="49"/>
        <v>0</v>
      </c>
      <c r="P74" s="752">
        <f t="shared" si="49"/>
        <v>0</v>
      </c>
      <c r="Q74" s="672">
        <f t="shared" si="49"/>
        <v>0</v>
      </c>
      <c r="R74" s="726" t="s">
        <v>1392</v>
      </c>
      <c r="V74"/>
      <c r="W74"/>
      <c r="X74"/>
      <c r="Y74"/>
      <c r="Z74"/>
      <c r="AA74"/>
      <c r="AB74"/>
      <c r="AC74"/>
      <c r="AD74"/>
      <c r="AE74"/>
      <c r="AF74"/>
    </row>
    <row r="75" spans="1:32" s="114" customFormat="1">
      <c r="A75" s="631"/>
      <c r="B75" s="664" t="s">
        <v>621</v>
      </c>
      <c r="C75" s="665" t="s">
        <v>23</v>
      </c>
      <c r="D75" s="749">
        <v>0</v>
      </c>
      <c r="E75" s="672">
        <f t="shared" si="45"/>
        <v>0</v>
      </c>
      <c r="F75" s="666">
        <f t="shared" si="47"/>
        <v>0</v>
      </c>
      <c r="G75" s="667">
        <f t="shared" si="47"/>
        <v>0</v>
      </c>
      <c r="H75" s="750">
        <f t="shared" si="47"/>
        <v>0</v>
      </c>
      <c r="I75" s="672">
        <f t="shared" ref="I75:I76" si="50">SUM(J75:L75)</f>
        <v>0</v>
      </c>
      <c r="J75" s="666">
        <f t="shared" si="48"/>
        <v>0</v>
      </c>
      <c r="K75" s="667">
        <f t="shared" si="48"/>
        <v>0</v>
      </c>
      <c r="L75" s="750">
        <f t="shared" si="48"/>
        <v>0</v>
      </c>
      <c r="M75" s="672">
        <f t="shared" si="48"/>
        <v>0</v>
      </c>
      <c r="N75" s="751">
        <f t="shared" si="4"/>
        <v>0</v>
      </c>
      <c r="O75" s="667">
        <f t="shared" si="49"/>
        <v>0</v>
      </c>
      <c r="P75" s="752">
        <f t="shared" si="49"/>
        <v>0</v>
      </c>
      <c r="Q75" s="672">
        <f t="shared" si="49"/>
        <v>0</v>
      </c>
      <c r="R75" s="726" t="s">
        <v>1394</v>
      </c>
      <c r="V75"/>
      <c r="W75"/>
      <c r="X75"/>
      <c r="Y75"/>
      <c r="Z75"/>
      <c r="AA75"/>
      <c r="AB75"/>
      <c r="AC75"/>
      <c r="AD75"/>
      <c r="AE75"/>
      <c r="AF75"/>
    </row>
    <row r="76" spans="1:32" s="114" customFormat="1">
      <c r="A76" s="631"/>
      <c r="B76" s="664" t="s">
        <v>622</v>
      </c>
      <c r="C76" s="665" t="s">
        <v>25</v>
      </c>
      <c r="D76" s="749">
        <v>0</v>
      </c>
      <c r="E76" s="672">
        <f t="shared" si="45"/>
        <v>0</v>
      </c>
      <c r="F76" s="666">
        <f t="shared" si="47"/>
        <v>0</v>
      </c>
      <c r="G76" s="667">
        <f t="shared" si="47"/>
        <v>0</v>
      </c>
      <c r="H76" s="750">
        <f t="shared" si="47"/>
        <v>0</v>
      </c>
      <c r="I76" s="672">
        <f t="shared" si="50"/>
        <v>0</v>
      </c>
      <c r="J76" s="666">
        <f t="shared" si="48"/>
        <v>0</v>
      </c>
      <c r="K76" s="667">
        <f t="shared" si="48"/>
        <v>0</v>
      </c>
      <c r="L76" s="750">
        <f t="shared" si="48"/>
        <v>0</v>
      </c>
      <c r="M76" s="672">
        <f t="shared" si="48"/>
        <v>0</v>
      </c>
      <c r="N76" s="751">
        <f t="shared" si="4"/>
        <v>0</v>
      </c>
      <c r="O76" s="667">
        <f t="shared" si="49"/>
        <v>0</v>
      </c>
      <c r="P76" s="752">
        <f t="shared" si="49"/>
        <v>0</v>
      </c>
      <c r="Q76" s="672">
        <f t="shared" si="49"/>
        <v>0</v>
      </c>
      <c r="R76" s="726" t="s">
        <v>1396</v>
      </c>
      <c r="V76"/>
      <c r="W76"/>
      <c r="X76"/>
      <c r="Y76"/>
      <c r="Z76"/>
      <c r="AA76"/>
      <c r="AB76"/>
      <c r="AC76"/>
      <c r="AD76"/>
      <c r="AE76"/>
      <c r="AF76"/>
    </row>
    <row r="77" spans="1:32" s="114" customFormat="1" ht="38.25">
      <c r="A77" s="631"/>
      <c r="B77" s="664" t="s">
        <v>623</v>
      </c>
      <c r="C77" s="665" t="s">
        <v>599</v>
      </c>
      <c r="D77" s="749">
        <v>5.2602166326530622</v>
      </c>
      <c r="E77" s="672">
        <f t="shared" si="45"/>
        <v>1.5153114611012635</v>
      </c>
      <c r="F77" s="666">
        <f t="shared" si="47"/>
        <v>8.2568934110448702E-2</v>
      </c>
      <c r="G77" s="667">
        <f t="shared" si="47"/>
        <v>0.18522117026875487</v>
      </c>
      <c r="H77" s="750">
        <f t="shared" si="47"/>
        <v>1.24752135672206</v>
      </c>
      <c r="I77" s="672">
        <f t="shared" si="40"/>
        <v>3.5956842848151371</v>
      </c>
      <c r="J77" s="666">
        <f t="shared" si="48"/>
        <v>2.2270989290249492</v>
      </c>
      <c r="K77" s="667">
        <f t="shared" si="48"/>
        <v>1.2241488187141416</v>
      </c>
      <c r="L77" s="750">
        <f t="shared" si="48"/>
        <v>0.14443653707604673</v>
      </c>
      <c r="M77" s="672">
        <f t="shared" si="48"/>
        <v>0.12378550650270745</v>
      </c>
      <c r="N77" s="751">
        <f t="shared" si="4"/>
        <v>1.1473972324404001E-2</v>
      </c>
      <c r="O77" s="667">
        <f>IFERROR($D77*O103/100, 0)</f>
        <v>1.1473972324404001E-2</v>
      </c>
      <c r="P77" s="752">
        <f t="shared" si="48"/>
        <v>0</v>
      </c>
      <c r="Q77" s="672">
        <f t="shared" si="48"/>
        <v>1.3961407909550133E-2</v>
      </c>
      <c r="R77" s="726" t="s">
        <v>1398</v>
      </c>
      <c r="V77"/>
      <c r="W77"/>
      <c r="X77"/>
      <c r="Y77"/>
      <c r="Z77"/>
      <c r="AA77"/>
      <c r="AB77"/>
      <c r="AC77"/>
      <c r="AD77"/>
      <c r="AE77"/>
      <c r="AF77"/>
    </row>
    <row r="78" spans="1:32" s="114" customFormat="1">
      <c r="A78" s="631"/>
      <c r="B78" s="655" t="s">
        <v>135</v>
      </c>
      <c r="C78" s="678" t="s">
        <v>29</v>
      </c>
      <c r="D78" s="657">
        <f>D79+D80</f>
        <v>1.2104516623477306</v>
      </c>
      <c r="E78" s="658">
        <f t="shared" si="45"/>
        <v>0.34869500728898373</v>
      </c>
      <c r="F78" s="659">
        <f>F79+F80</f>
        <v>1.9000301799711981E-2</v>
      </c>
      <c r="G78" s="660">
        <f>G79+G80</f>
        <v>4.2622060860015833E-2</v>
      </c>
      <c r="H78" s="661">
        <f>H79+H80</f>
        <v>0.28707264462925591</v>
      </c>
      <c r="I78" s="658">
        <f t="shared" si="40"/>
        <v>0.82741877830930721</v>
      </c>
      <c r="J78" s="659">
        <f t="shared" ref="J78:Q78" si="51">J79+J80</f>
        <v>0.51248756260660677</v>
      </c>
      <c r="K78" s="660">
        <f t="shared" si="51"/>
        <v>0.28169428676670127</v>
      </c>
      <c r="L78" s="661">
        <f t="shared" si="51"/>
        <v>3.3236928935999117E-2</v>
      </c>
      <c r="M78" s="658">
        <f t="shared" si="51"/>
        <v>2.8484829159058044E-2</v>
      </c>
      <c r="N78" s="662">
        <f t="shared" si="4"/>
        <v>2.6403264054928716E-3</v>
      </c>
      <c r="O78" s="660">
        <f>O79+O80</f>
        <v>2.6403264054928716E-3</v>
      </c>
      <c r="P78" s="663">
        <f t="shared" si="51"/>
        <v>0</v>
      </c>
      <c r="Q78" s="658">
        <f t="shared" si="51"/>
        <v>3.2127211848889509E-3</v>
      </c>
      <c r="V78"/>
      <c r="W78"/>
      <c r="X78"/>
      <c r="Y78"/>
      <c r="Z78"/>
      <c r="AA78"/>
      <c r="AB78"/>
      <c r="AC78"/>
      <c r="AD78"/>
      <c r="AE78"/>
      <c r="AF78"/>
    </row>
    <row r="79" spans="1:32" s="114" customFormat="1" ht="51.75">
      <c r="A79" s="631"/>
      <c r="B79" s="664" t="s">
        <v>403</v>
      </c>
      <c r="C79" s="679" t="s">
        <v>31</v>
      </c>
      <c r="D79" s="749">
        <v>1.2104516623477306</v>
      </c>
      <c r="E79" s="672">
        <f t="shared" si="45"/>
        <v>0.34869500728898373</v>
      </c>
      <c r="F79" s="666">
        <f t="shared" ref="F79:H80" si="52">IFERROR($D79*F104/100, 0)</f>
        <v>1.9000301799711981E-2</v>
      </c>
      <c r="G79" s="667">
        <f t="shared" si="52"/>
        <v>4.2622060860015833E-2</v>
      </c>
      <c r="H79" s="750">
        <f t="shared" si="52"/>
        <v>0.28707264462925591</v>
      </c>
      <c r="I79" s="672">
        <f t="shared" si="40"/>
        <v>0.82741877830930721</v>
      </c>
      <c r="J79" s="666">
        <f t="shared" ref="J79:M80" si="53">IFERROR($D79*J104/100, 0)</f>
        <v>0.51248756260660677</v>
      </c>
      <c r="K79" s="667">
        <f t="shared" si="53"/>
        <v>0.28169428676670127</v>
      </c>
      <c r="L79" s="750">
        <f t="shared" si="53"/>
        <v>3.3236928935999117E-2</v>
      </c>
      <c r="M79" s="672">
        <f t="shared" si="53"/>
        <v>2.8484829159058044E-2</v>
      </c>
      <c r="N79" s="751">
        <f t="shared" si="4"/>
        <v>2.6403264054928716E-3</v>
      </c>
      <c r="O79" s="667">
        <f t="shared" ref="O79:Q80" si="54">IFERROR($D79*O104/100, 0)</f>
        <v>2.6403264054928716E-3</v>
      </c>
      <c r="P79" s="752">
        <f t="shared" si="54"/>
        <v>0</v>
      </c>
      <c r="Q79" s="672">
        <f t="shared" si="54"/>
        <v>3.2127211848889509E-3</v>
      </c>
      <c r="R79" s="726" t="s">
        <v>1400</v>
      </c>
      <c r="V79"/>
      <c r="W79"/>
      <c r="X79"/>
      <c r="Y79"/>
      <c r="Z79"/>
      <c r="AA79"/>
      <c r="AB79"/>
      <c r="AC79"/>
      <c r="AD79"/>
      <c r="AE79"/>
      <c r="AF79"/>
    </row>
    <row r="80" spans="1:32" s="114" customFormat="1">
      <c r="A80" s="631"/>
      <c r="B80" s="664" t="s">
        <v>624</v>
      </c>
      <c r="C80" s="679" t="s">
        <v>33</v>
      </c>
      <c r="D80" s="749">
        <v>0</v>
      </c>
      <c r="E80" s="672">
        <f t="shared" si="45"/>
        <v>0</v>
      </c>
      <c r="F80" s="666">
        <f t="shared" si="52"/>
        <v>0</v>
      </c>
      <c r="G80" s="667">
        <f t="shared" si="52"/>
        <v>0</v>
      </c>
      <c r="H80" s="750">
        <f t="shared" si="52"/>
        <v>0</v>
      </c>
      <c r="I80" s="672">
        <f t="shared" si="40"/>
        <v>0</v>
      </c>
      <c r="J80" s="666">
        <f t="shared" si="53"/>
        <v>0</v>
      </c>
      <c r="K80" s="667">
        <f t="shared" si="53"/>
        <v>0</v>
      </c>
      <c r="L80" s="750">
        <f t="shared" si="53"/>
        <v>0</v>
      </c>
      <c r="M80" s="672">
        <f t="shared" si="53"/>
        <v>0</v>
      </c>
      <c r="N80" s="751">
        <f t="shared" si="4"/>
        <v>0</v>
      </c>
      <c r="O80" s="667">
        <f t="shared" si="54"/>
        <v>0</v>
      </c>
      <c r="P80" s="752">
        <f t="shared" si="54"/>
        <v>0</v>
      </c>
      <c r="Q80" s="672">
        <f t="shared" si="54"/>
        <v>0</v>
      </c>
      <c r="R80" s="726" t="s">
        <v>1402</v>
      </c>
      <c r="V80"/>
      <c r="W80"/>
      <c r="X80"/>
      <c r="Y80"/>
      <c r="Z80"/>
      <c r="AA80"/>
      <c r="AB80"/>
      <c r="AC80"/>
      <c r="AD80"/>
      <c r="AE80"/>
      <c r="AF80"/>
    </row>
    <row r="81" spans="1:32" s="114" customFormat="1">
      <c r="A81" s="631"/>
      <c r="B81" s="655" t="s">
        <v>404</v>
      </c>
      <c r="C81" s="678" t="s">
        <v>35</v>
      </c>
      <c r="D81" s="657">
        <f>D82+D86</f>
        <v>2.95719625</v>
      </c>
      <c r="E81" s="658">
        <f t="shared" si="45"/>
        <v>0.85188000481466619</v>
      </c>
      <c r="F81" s="659">
        <f>F82+F86</f>
        <v>4.641872367046683E-2</v>
      </c>
      <c r="G81" s="660">
        <f>G82+G86</f>
        <v>0.10412790734497099</v>
      </c>
      <c r="H81" s="661">
        <f>H82+H86</f>
        <v>0.70133337379922833</v>
      </c>
      <c r="I81" s="658">
        <f t="shared" si="40"/>
        <v>2.0214270296841912</v>
      </c>
      <c r="J81" s="659">
        <f t="shared" ref="J81:Q81" si="55">J82+J86</f>
        <v>1.2520337205142582</v>
      </c>
      <c r="K81" s="660">
        <f t="shared" si="55"/>
        <v>0.68819376633117257</v>
      </c>
      <c r="L81" s="661">
        <f t="shared" si="55"/>
        <v>8.1199542838760227E-2</v>
      </c>
      <c r="M81" s="658">
        <f t="shared" si="55"/>
        <v>6.9589916385160488E-2</v>
      </c>
      <c r="N81" s="662">
        <f t="shared" si="4"/>
        <v>6.4504544774266906E-3</v>
      </c>
      <c r="O81" s="660">
        <f>O82+O86</f>
        <v>6.4504544774266906E-3</v>
      </c>
      <c r="P81" s="663">
        <f t="shared" si="55"/>
        <v>0</v>
      </c>
      <c r="Q81" s="658">
        <f t="shared" si="55"/>
        <v>7.848844638555983E-3</v>
      </c>
      <c r="V81"/>
      <c r="W81"/>
      <c r="X81"/>
      <c r="Y81"/>
      <c r="Z81"/>
      <c r="AA81"/>
      <c r="AB81"/>
      <c r="AC81"/>
      <c r="AD81"/>
      <c r="AE81"/>
      <c r="AF81"/>
    </row>
    <row r="82" spans="1:32" s="114" customFormat="1">
      <c r="A82" s="631"/>
      <c r="B82" s="664" t="s">
        <v>405</v>
      </c>
      <c r="C82" s="679" t="s">
        <v>37</v>
      </c>
      <c r="D82" s="749">
        <v>0</v>
      </c>
      <c r="E82" s="672">
        <f t="shared" si="45"/>
        <v>0</v>
      </c>
      <c r="F82" s="666">
        <f>IFERROR($D82*F106/100, 0)</f>
        <v>0</v>
      </c>
      <c r="G82" s="667">
        <f>IFERROR($D82*G106/100, 0)</f>
        <v>0</v>
      </c>
      <c r="H82" s="750">
        <f>IFERROR($D82*H106/100, 0)</f>
        <v>0</v>
      </c>
      <c r="I82" s="672">
        <f t="shared" si="40"/>
        <v>0</v>
      </c>
      <c r="J82" s="666">
        <f>IFERROR($D82*J106/100, 0)</f>
        <v>0</v>
      </c>
      <c r="K82" s="667">
        <f>IFERROR($D82*K106/100, 0)</f>
        <v>0</v>
      </c>
      <c r="L82" s="750">
        <f>IFERROR($D82*L106/100, 0)</f>
        <v>0</v>
      </c>
      <c r="M82" s="672">
        <f>IFERROR($D82*M106/100, 0)</f>
        <v>0</v>
      </c>
      <c r="N82" s="751">
        <f t="shared" si="4"/>
        <v>0</v>
      </c>
      <c r="O82" s="667">
        <f>IFERROR($D82*O106/100, 0)</f>
        <v>0</v>
      </c>
      <c r="P82" s="752">
        <f>IFERROR($D82*P106/100, 0)</f>
        <v>0</v>
      </c>
      <c r="Q82" s="672">
        <f>IFERROR($D82*Q106/100, 0)</f>
        <v>0</v>
      </c>
      <c r="R82" s="726" t="s">
        <v>1404</v>
      </c>
      <c r="V82"/>
      <c r="W82"/>
      <c r="X82"/>
      <c r="Y82"/>
      <c r="Z82"/>
      <c r="AA82"/>
      <c r="AB82"/>
      <c r="AC82"/>
      <c r="AD82"/>
      <c r="AE82"/>
      <c r="AF82"/>
    </row>
    <row r="83" spans="1:32" s="114" customFormat="1">
      <c r="A83" s="631"/>
      <c r="B83" s="664" t="s">
        <v>406</v>
      </c>
      <c r="C83" s="689" t="s">
        <v>40</v>
      </c>
      <c r="D83" s="749">
        <v>0</v>
      </c>
      <c r="E83" s="672">
        <f t="shared" si="45"/>
        <v>0</v>
      </c>
      <c r="F83" s="666">
        <f t="shared" ref="F83:H86" si="56">IFERROR($D83*F107/100, 0)</f>
        <v>0</v>
      </c>
      <c r="G83" s="667">
        <f t="shared" si="56"/>
        <v>0</v>
      </c>
      <c r="H83" s="750">
        <f t="shared" si="56"/>
        <v>0</v>
      </c>
      <c r="I83" s="672">
        <f t="shared" ref="I83:I85" si="57">SUM(J83:L83)</f>
        <v>0</v>
      </c>
      <c r="J83" s="666">
        <f t="shared" ref="J83:Q86" si="58">IFERROR($D83*J107/100, 0)</f>
        <v>0</v>
      </c>
      <c r="K83" s="667">
        <f t="shared" si="58"/>
        <v>0</v>
      </c>
      <c r="L83" s="750">
        <f t="shared" si="58"/>
        <v>0</v>
      </c>
      <c r="M83" s="672">
        <f t="shared" si="58"/>
        <v>0</v>
      </c>
      <c r="N83" s="751">
        <f t="shared" si="4"/>
        <v>0</v>
      </c>
      <c r="O83" s="667">
        <f t="shared" ref="O83:Q85" si="59">IFERROR($D83*O107/100, 0)</f>
        <v>0</v>
      </c>
      <c r="P83" s="752">
        <f t="shared" si="59"/>
        <v>0</v>
      </c>
      <c r="Q83" s="672">
        <f t="shared" si="59"/>
        <v>0</v>
      </c>
      <c r="R83" s="726" t="s">
        <v>1406</v>
      </c>
      <c r="V83"/>
      <c r="W83"/>
      <c r="X83"/>
      <c r="Y83"/>
      <c r="Z83"/>
      <c r="AA83"/>
      <c r="AB83"/>
      <c r="AC83"/>
      <c r="AD83"/>
      <c r="AE83"/>
      <c r="AF83"/>
    </row>
    <row r="84" spans="1:32" s="114" customFormat="1">
      <c r="A84" s="631"/>
      <c r="B84" s="664" t="s">
        <v>407</v>
      </c>
      <c r="C84" s="689" t="s">
        <v>43</v>
      </c>
      <c r="D84" s="749">
        <v>0</v>
      </c>
      <c r="E84" s="672">
        <f t="shared" si="45"/>
        <v>0</v>
      </c>
      <c r="F84" s="666">
        <f t="shared" si="56"/>
        <v>0</v>
      </c>
      <c r="G84" s="667">
        <f t="shared" si="56"/>
        <v>0</v>
      </c>
      <c r="H84" s="750">
        <f t="shared" si="56"/>
        <v>0</v>
      </c>
      <c r="I84" s="672">
        <f t="shared" si="57"/>
        <v>0</v>
      </c>
      <c r="J84" s="666">
        <f t="shared" si="58"/>
        <v>0</v>
      </c>
      <c r="K84" s="667">
        <f t="shared" si="58"/>
        <v>0</v>
      </c>
      <c r="L84" s="750">
        <f t="shared" si="58"/>
        <v>0</v>
      </c>
      <c r="M84" s="672">
        <f t="shared" si="58"/>
        <v>0</v>
      </c>
      <c r="N84" s="751">
        <f t="shared" si="4"/>
        <v>0</v>
      </c>
      <c r="O84" s="667">
        <f t="shared" si="59"/>
        <v>0</v>
      </c>
      <c r="P84" s="752">
        <f t="shared" si="59"/>
        <v>0</v>
      </c>
      <c r="Q84" s="672">
        <f t="shared" si="59"/>
        <v>0</v>
      </c>
      <c r="R84" s="726" t="s">
        <v>1408</v>
      </c>
      <c r="V84"/>
      <c r="W84"/>
      <c r="X84"/>
      <c r="Y84"/>
      <c r="Z84"/>
      <c r="AA84"/>
      <c r="AB84"/>
      <c r="AC84"/>
      <c r="AD84"/>
      <c r="AE84"/>
      <c r="AF84"/>
    </row>
    <row r="85" spans="1:32" s="114" customFormat="1" ht="26.25">
      <c r="A85" s="631"/>
      <c r="B85" s="664" t="s">
        <v>408</v>
      </c>
      <c r="C85" s="689" t="s">
        <v>45</v>
      </c>
      <c r="D85" s="749">
        <v>0</v>
      </c>
      <c r="E85" s="672">
        <f t="shared" si="45"/>
        <v>0</v>
      </c>
      <c r="F85" s="666">
        <f t="shared" si="56"/>
        <v>0</v>
      </c>
      <c r="G85" s="667">
        <f t="shared" si="56"/>
        <v>0</v>
      </c>
      <c r="H85" s="750">
        <f t="shared" si="56"/>
        <v>0</v>
      </c>
      <c r="I85" s="672">
        <f t="shared" si="57"/>
        <v>0</v>
      </c>
      <c r="J85" s="666">
        <f t="shared" si="58"/>
        <v>0</v>
      </c>
      <c r="K85" s="667">
        <f t="shared" si="58"/>
        <v>0</v>
      </c>
      <c r="L85" s="750">
        <f t="shared" si="58"/>
        <v>0</v>
      </c>
      <c r="M85" s="672">
        <f t="shared" si="58"/>
        <v>0</v>
      </c>
      <c r="N85" s="751">
        <f t="shared" si="4"/>
        <v>0</v>
      </c>
      <c r="O85" s="667">
        <f t="shared" si="59"/>
        <v>0</v>
      </c>
      <c r="P85" s="752">
        <f t="shared" si="59"/>
        <v>0</v>
      </c>
      <c r="Q85" s="672">
        <f t="shared" si="59"/>
        <v>0</v>
      </c>
      <c r="R85" s="726" t="s">
        <v>1410</v>
      </c>
      <c r="V85"/>
      <c r="W85"/>
      <c r="X85"/>
      <c r="Y85"/>
      <c r="Z85"/>
      <c r="AA85"/>
      <c r="AB85"/>
      <c r="AC85"/>
      <c r="AD85"/>
      <c r="AE85"/>
      <c r="AF85"/>
    </row>
    <row r="86" spans="1:32" s="114" customFormat="1" ht="26.25">
      <c r="A86" s="631"/>
      <c r="B86" s="664" t="s">
        <v>409</v>
      </c>
      <c r="C86" s="689" t="s">
        <v>605</v>
      </c>
      <c r="D86" s="749">
        <v>2.95719625</v>
      </c>
      <c r="E86" s="672">
        <f t="shared" si="45"/>
        <v>0.85188000481466619</v>
      </c>
      <c r="F86" s="666">
        <f t="shared" si="56"/>
        <v>4.641872367046683E-2</v>
      </c>
      <c r="G86" s="667">
        <f t="shared" si="56"/>
        <v>0.10412790734497099</v>
      </c>
      <c r="H86" s="750">
        <f t="shared" si="56"/>
        <v>0.70133337379922833</v>
      </c>
      <c r="I86" s="672">
        <f t="shared" si="40"/>
        <v>2.0214270296841912</v>
      </c>
      <c r="J86" s="666">
        <f t="shared" si="58"/>
        <v>1.2520337205142582</v>
      </c>
      <c r="K86" s="667">
        <f t="shared" si="58"/>
        <v>0.68819376633117257</v>
      </c>
      <c r="L86" s="750">
        <f t="shared" si="58"/>
        <v>8.1199542838760227E-2</v>
      </c>
      <c r="M86" s="672">
        <f t="shared" si="58"/>
        <v>6.9589916385160488E-2</v>
      </c>
      <c r="N86" s="751">
        <f t="shared" si="4"/>
        <v>6.4504544774266906E-3</v>
      </c>
      <c r="O86" s="667">
        <f>IFERROR($D86*O110/100, 0)</f>
        <v>6.4504544774266906E-3</v>
      </c>
      <c r="P86" s="752">
        <f t="shared" si="58"/>
        <v>0</v>
      </c>
      <c r="Q86" s="672">
        <f t="shared" si="58"/>
        <v>7.848844638555983E-3</v>
      </c>
      <c r="R86" s="726" t="s">
        <v>1412</v>
      </c>
      <c r="V86"/>
      <c r="W86"/>
      <c r="X86"/>
      <c r="Y86"/>
      <c r="Z86"/>
      <c r="AA86"/>
      <c r="AB86"/>
      <c r="AC86"/>
      <c r="AD86"/>
      <c r="AE86"/>
      <c r="AF86"/>
    </row>
    <row r="87" spans="1:32" s="114" customFormat="1">
      <c r="A87" s="631"/>
      <c r="B87" s="655" t="s">
        <v>410</v>
      </c>
      <c r="C87" s="691" t="s">
        <v>51</v>
      </c>
      <c r="D87" s="692">
        <f>D88+D89</f>
        <v>9.8557626214088945</v>
      </c>
      <c r="E87" s="693">
        <f t="shared" si="45"/>
        <v>2.8391511416863242</v>
      </c>
      <c r="F87" s="694">
        <f>F88+F89</f>
        <v>0.15470461985229939</v>
      </c>
      <c r="G87" s="695">
        <f>G88+G89</f>
        <v>0.34703815719233844</v>
      </c>
      <c r="H87" s="696">
        <f>H88+H89</f>
        <v>2.3374083646416866</v>
      </c>
      <c r="I87" s="693">
        <f t="shared" si="40"/>
        <v>6.7370249644632345</v>
      </c>
      <c r="J87" s="694">
        <f t="shared" ref="J87:Q87" si="60">J88+J89</f>
        <v>4.1727860108668597</v>
      </c>
      <c r="K87" s="695">
        <f t="shared" si="60"/>
        <v>2.2936165966304669</v>
      </c>
      <c r="L87" s="696">
        <f t="shared" si="60"/>
        <v>0.27062235696590758</v>
      </c>
      <c r="M87" s="693">
        <f t="shared" si="60"/>
        <v>0.23192971948880134</v>
      </c>
      <c r="N87" s="697">
        <f t="shared" si="4"/>
        <v>2.1498116038028123E-2</v>
      </c>
      <c r="O87" s="695">
        <f>O88+O89</f>
        <v>2.1498116038028123E-2</v>
      </c>
      <c r="P87" s="732">
        <f t="shared" si="60"/>
        <v>0</v>
      </c>
      <c r="Q87" s="693">
        <f t="shared" si="60"/>
        <v>2.6158679732508679E-2</v>
      </c>
      <c r="V87"/>
      <c r="W87"/>
      <c r="X87"/>
      <c r="Y87"/>
      <c r="Z87"/>
      <c r="AA87"/>
      <c r="AB87"/>
      <c r="AC87"/>
      <c r="AD87"/>
      <c r="AE87"/>
      <c r="AF87"/>
    </row>
    <row r="88" spans="1:32" s="114" customFormat="1">
      <c r="A88" s="631"/>
      <c r="B88" s="698" t="s">
        <v>625</v>
      </c>
      <c r="C88" s="699" t="s">
        <v>53</v>
      </c>
      <c r="D88" s="753">
        <v>9.5320149547422286</v>
      </c>
      <c r="E88" s="672">
        <f t="shared" si="45"/>
        <v>2.7458890986823343</v>
      </c>
      <c r="F88" s="666">
        <f t="shared" ref="F88:H89" si="61">IFERROR($D88*F111/100, 0)</f>
        <v>0.14962279497241243</v>
      </c>
      <c r="G88" s="667">
        <f t="shared" si="61"/>
        <v>0.33563845146167642</v>
      </c>
      <c r="H88" s="750">
        <f t="shared" si="61"/>
        <v>2.2606278522482457</v>
      </c>
      <c r="I88" s="672">
        <f t="shared" si="40"/>
        <v>6.5157233568349993</v>
      </c>
      <c r="J88" s="666">
        <f t="shared" ref="J88:M89" si="62">IFERROR($D88*J111/100, 0)</f>
        <v>4.0357159751516187</v>
      </c>
      <c r="K88" s="667">
        <f t="shared" si="62"/>
        <v>2.2182745810086555</v>
      </c>
      <c r="L88" s="750">
        <f t="shared" si="62"/>
        <v>0.26173280067472515</v>
      </c>
      <c r="M88" s="672">
        <f t="shared" si="62"/>
        <v>0.22431116084453681</v>
      </c>
      <c r="N88" s="751">
        <f t="shared" si="4"/>
        <v>2.0791933759457183E-2</v>
      </c>
      <c r="O88" s="667">
        <f t="shared" ref="O88:Q89" si="63">IFERROR($D88*O111/100, 0)</f>
        <v>2.0791933759457183E-2</v>
      </c>
      <c r="P88" s="752">
        <f t="shared" si="63"/>
        <v>0</v>
      </c>
      <c r="Q88" s="672">
        <f t="shared" si="63"/>
        <v>2.5299404620901977E-2</v>
      </c>
      <c r="R88" s="114" t="s">
        <v>1414</v>
      </c>
      <c r="V88"/>
      <c r="W88"/>
      <c r="X88"/>
      <c r="Y88"/>
      <c r="Z88"/>
      <c r="AA88"/>
      <c r="AB88"/>
      <c r="AC88"/>
      <c r="AD88"/>
      <c r="AE88"/>
      <c r="AF88"/>
    </row>
    <row r="89" spans="1:32" s="114" customFormat="1" ht="26.25">
      <c r="A89" s="631"/>
      <c r="B89" s="698" t="s">
        <v>626</v>
      </c>
      <c r="C89" s="706" t="s">
        <v>55</v>
      </c>
      <c r="D89" s="754">
        <v>0.32374766666666671</v>
      </c>
      <c r="E89" s="672">
        <f t="shared" si="45"/>
        <v>9.3262043003989659E-2</v>
      </c>
      <c r="F89" s="666">
        <f t="shared" si="61"/>
        <v>5.0818248798869562E-3</v>
      </c>
      <c r="G89" s="667">
        <f t="shared" si="61"/>
        <v>1.1399705730662018E-2</v>
      </c>
      <c r="H89" s="750">
        <f t="shared" si="61"/>
        <v>7.6780512393440692E-2</v>
      </c>
      <c r="I89" s="672">
        <f t="shared" si="40"/>
        <v>0.22130160762823492</v>
      </c>
      <c r="J89" s="666">
        <f t="shared" si="62"/>
        <v>0.13707003571524096</v>
      </c>
      <c r="K89" s="667">
        <f t="shared" si="62"/>
        <v>7.5342015621811503E-2</v>
      </c>
      <c r="L89" s="750">
        <f t="shared" si="62"/>
        <v>8.8895562911824565E-3</v>
      </c>
      <c r="M89" s="672">
        <f t="shared" si="62"/>
        <v>7.6185586442645281E-3</v>
      </c>
      <c r="N89" s="751">
        <f t="shared" si="4"/>
        <v>7.0618227857094167E-4</v>
      </c>
      <c r="O89" s="667">
        <f t="shared" si="63"/>
        <v>7.0618227857094167E-4</v>
      </c>
      <c r="P89" s="752">
        <f t="shared" si="63"/>
        <v>0</v>
      </c>
      <c r="Q89" s="672">
        <f t="shared" si="63"/>
        <v>8.5927511160670408E-4</v>
      </c>
      <c r="R89" s="114" t="s">
        <v>1416</v>
      </c>
      <c r="V89"/>
      <c r="W89"/>
      <c r="X89"/>
      <c r="Y89"/>
      <c r="Z89"/>
      <c r="AA89"/>
      <c r="AB89"/>
      <c r="AC89"/>
      <c r="AD89"/>
      <c r="AE89"/>
      <c r="AF89"/>
    </row>
    <row r="90" spans="1:32" s="114" customFormat="1">
      <c r="A90" s="631"/>
      <c r="B90" s="707" t="s">
        <v>411</v>
      </c>
      <c r="C90" s="708" t="s">
        <v>606</v>
      </c>
      <c r="D90" s="692">
        <f>D91+D92+D93</f>
        <v>6.8129285714285739E-2</v>
      </c>
      <c r="E90" s="693">
        <f t="shared" ref="E90:Q90" si="64">E91+E92+E93</f>
        <v>1.9626014418997556E-2</v>
      </c>
      <c r="F90" s="692">
        <f t="shared" si="64"/>
        <v>1.0694165080987483E-3</v>
      </c>
      <c r="G90" s="676">
        <f t="shared" si="64"/>
        <v>2.3989479732148995E-3</v>
      </c>
      <c r="H90" s="676">
        <f t="shared" si="64"/>
        <v>1.6157649937683909E-2</v>
      </c>
      <c r="I90" s="693">
        <f t="shared" si="64"/>
        <v>4.6570591875981927E-2</v>
      </c>
      <c r="J90" s="692">
        <f t="shared" si="64"/>
        <v>2.8844944960563938E-2</v>
      </c>
      <c r="K90" s="676">
        <f t="shared" si="64"/>
        <v>1.5854933446898176E-2</v>
      </c>
      <c r="L90" s="676">
        <f t="shared" si="64"/>
        <v>1.8707134685198115E-3</v>
      </c>
      <c r="M90" s="677">
        <f t="shared" si="64"/>
        <v>1.603245403898322E-3</v>
      </c>
      <c r="N90" s="697">
        <f t="shared" ref="N90:N93" si="65">O90+P90</f>
        <v>1.4860862077706094E-4</v>
      </c>
      <c r="O90" s="676">
        <f>O91+O92+O93</f>
        <v>1.4860862077706094E-4</v>
      </c>
      <c r="P90" s="755">
        <f t="shared" si="64"/>
        <v>0</v>
      </c>
      <c r="Q90" s="677">
        <f t="shared" si="64"/>
        <v>1.8082539463088403E-4</v>
      </c>
      <c r="V90"/>
      <c r="W90"/>
      <c r="X90"/>
      <c r="Y90"/>
      <c r="Z90"/>
      <c r="AA90"/>
      <c r="AB90"/>
      <c r="AC90"/>
      <c r="AD90"/>
      <c r="AE90"/>
      <c r="AF90"/>
    </row>
    <row r="91" spans="1:32" s="114" customFormat="1">
      <c r="A91" s="631"/>
      <c r="B91" s="709" t="s">
        <v>412</v>
      </c>
      <c r="C91" s="710" t="s">
        <v>1434</v>
      </c>
      <c r="D91" s="754">
        <v>0</v>
      </c>
      <c r="E91" s="672">
        <f>SUM(F91:H91)</f>
        <v>0</v>
      </c>
      <c r="F91" s="666">
        <f t="shared" ref="F91:H93" si="66">IFERROR($D91*F113/100, 0)</f>
        <v>0</v>
      </c>
      <c r="G91" s="667">
        <f t="shared" si="66"/>
        <v>0</v>
      </c>
      <c r="H91" s="750">
        <f t="shared" si="66"/>
        <v>0</v>
      </c>
      <c r="I91" s="672">
        <f t="shared" si="40"/>
        <v>0</v>
      </c>
      <c r="J91" s="666">
        <f t="shared" ref="J91:M93" si="67">IFERROR($D91*J113/100, 0)</f>
        <v>0</v>
      </c>
      <c r="K91" s="667">
        <f t="shared" si="67"/>
        <v>0</v>
      </c>
      <c r="L91" s="750">
        <f t="shared" si="67"/>
        <v>0</v>
      </c>
      <c r="M91" s="672">
        <f t="shared" si="67"/>
        <v>0</v>
      </c>
      <c r="N91" s="751">
        <f t="shared" si="65"/>
        <v>0</v>
      </c>
      <c r="O91" s="667">
        <f t="shared" ref="O91:Q93" si="68">IFERROR($D91*O113/100, 0)</f>
        <v>0</v>
      </c>
      <c r="P91" s="752">
        <f t="shared" si="68"/>
        <v>0</v>
      </c>
      <c r="Q91" s="672">
        <f t="shared" si="68"/>
        <v>0</v>
      </c>
      <c r="R91" s="114" t="s">
        <v>1418</v>
      </c>
      <c r="V91"/>
      <c r="W91"/>
      <c r="X91"/>
      <c r="Y91"/>
      <c r="Z91"/>
      <c r="AA91"/>
      <c r="AB91"/>
      <c r="AC91"/>
      <c r="AD91"/>
      <c r="AE91"/>
      <c r="AF91"/>
    </row>
    <row r="92" spans="1:32" s="114" customFormat="1">
      <c r="A92" s="631"/>
      <c r="B92" s="698" t="s">
        <v>413</v>
      </c>
      <c r="C92" s="710" t="s">
        <v>47</v>
      </c>
      <c r="D92" s="754">
        <v>6.8129285714285739E-2</v>
      </c>
      <c r="E92" s="672">
        <f>SUM(F92:H92)</f>
        <v>1.9626014418997556E-2</v>
      </c>
      <c r="F92" s="666">
        <f t="shared" si="66"/>
        <v>1.0694165080987483E-3</v>
      </c>
      <c r="G92" s="667">
        <f t="shared" si="66"/>
        <v>2.3989479732148995E-3</v>
      </c>
      <c r="H92" s="750">
        <f t="shared" si="66"/>
        <v>1.6157649937683909E-2</v>
      </c>
      <c r="I92" s="672">
        <f t="shared" si="40"/>
        <v>4.6570591875981927E-2</v>
      </c>
      <c r="J92" s="666">
        <f t="shared" si="67"/>
        <v>2.8844944960563938E-2</v>
      </c>
      <c r="K92" s="667">
        <f t="shared" si="67"/>
        <v>1.5854933446898176E-2</v>
      </c>
      <c r="L92" s="750">
        <f t="shared" si="67"/>
        <v>1.8707134685198115E-3</v>
      </c>
      <c r="M92" s="672">
        <f t="shared" si="67"/>
        <v>1.603245403898322E-3</v>
      </c>
      <c r="N92" s="751">
        <f t="shared" si="65"/>
        <v>1.4860862077706094E-4</v>
      </c>
      <c r="O92" s="667">
        <f t="shared" si="68"/>
        <v>1.4860862077706094E-4</v>
      </c>
      <c r="P92" s="752">
        <f t="shared" si="68"/>
        <v>0</v>
      </c>
      <c r="Q92" s="672">
        <f t="shared" si="68"/>
        <v>1.8082539463088403E-4</v>
      </c>
      <c r="R92" s="114" t="s">
        <v>1420</v>
      </c>
      <c r="V92"/>
      <c r="W92"/>
      <c r="X92"/>
      <c r="Y92"/>
      <c r="Z92"/>
      <c r="AA92"/>
      <c r="AB92"/>
      <c r="AC92"/>
      <c r="AD92"/>
      <c r="AE92"/>
      <c r="AF92"/>
    </row>
    <row r="93" spans="1:32" s="114" customFormat="1" ht="15.75" thickBot="1">
      <c r="A93" s="631"/>
      <c r="B93" s="756" t="s">
        <v>414</v>
      </c>
      <c r="C93" s="712" t="s">
        <v>1435</v>
      </c>
      <c r="D93" s="753">
        <v>0</v>
      </c>
      <c r="E93" s="757">
        <f>SUM(F93:H93)</f>
        <v>0</v>
      </c>
      <c r="F93" s="758">
        <f t="shared" si="66"/>
        <v>0</v>
      </c>
      <c r="G93" s="759">
        <f t="shared" si="66"/>
        <v>0</v>
      </c>
      <c r="H93" s="760">
        <f t="shared" si="66"/>
        <v>0</v>
      </c>
      <c r="I93" s="761">
        <f t="shared" si="40"/>
        <v>0</v>
      </c>
      <c r="J93" s="758">
        <f t="shared" si="67"/>
        <v>0</v>
      </c>
      <c r="K93" s="759">
        <f t="shared" si="67"/>
        <v>0</v>
      </c>
      <c r="L93" s="760">
        <f t="shared" si="67"/>
        <v>0</v>
      </c>
      <c r="M93" s="761">
        <f t="shared" si="67"/>
        <v>0</v>
      </c>
      <c r="N93" s="762">
        <f t="shared" si="65"/>
        <v>0</v>
      </c>
      <c r="O93" s="759">
        <f t="shared" si="68"/>
        <v>0</v>
      </c>
      <c r="P93" s="763">
        <f t="shared" si="68"/>
        <v>0</v>
      </c>
      <c r="Q93" s="761">
        <f t="shared" si="68"/>
        <v>0</v>
      </c>
      <c r="R93" s="114" t="s">
        <v>1422</v>
      </c>
      <c r="V93"/>
      <c r="W93"/>
      <c r="X93"/>
      <c r="Y93"/>
      <c r="Z93"/>
      <c r="AA93"/>
      <c r="AB93"/>
      <c r="AC93"/>
      <c r="AD93"/>
      <c r="AE93"/>
      <c r="AF93"/>
    </row>
    <row r="94" spans="1:32" s="114" customFormat="1" ht="64.5" thickBot="1">
      <c r="A94" s="631"/>
      <c r="B94" s="635" t="s">
        <v>137</v>
      </c>
      <c r="C94" s="764" t="s">
        <v>627</v>
      </c>
      <c r="D94" s="637" t="s">
        <v>239</v>
      </c>
      <c r="E94" s="638" t="s">
        <v>240</v>
      </c>
      <c r="F94" s="639" t="s">
        <v>241</v>
      </c>
      <c r="G94" s="640" t="s">
        <v>242</v>
      </c>
      <c r="H94" s="641" t="s">
        <v>243</v>
      </c>
      <c r="I94" s="638" t="s">
        <v>244</v>
      </c>
      <c r="J94" s="639" t="s">
        <v>245</v>
      </c>
      <c r="K94" s="640" t="s">
        <v>246</v>
      </c>
      <c r="L94" s="765" t="s">
        <v>247</v>
      </c>
      <c r="M94" s="638" t="s">
        <v>248</v>
      </c>
      <c r="N94" s="642" t="s">
        <v>249</v>
      </c>
      <c r="O94" s="644" t="s">
        <v>592</v>
      </c>
      <c r="P94" s="766" t="s">
        <v>251</v>
      </c>
      <c r="Q94" s="646" t="s">
        <v>252</v>
      </c>
      <c r="V94"/>
      <c r="W94"/>
      <c r="X94"/>
      <c r="Y94"/>
      <c r="Z94"/>
      <c r="AA94"/>
      <c r="AB94"/>
      <c r="AC94"/>
      <c r="AD94"/>
      <c r="AE94"/>
      <c r="AF94"/>
    </row>
    <row r="95" spans="1:32" s="114" customFormat="1" ht="25.5">
      <c r="A95" s="631"/>
      <c r="B95" s="767" t="s">
        <v>139</v>
      </c>
      <c r="C95" s="768" t="str">
        <f>'6'!C95</f>
        <v>C.1.1  Punktui Tiesiogiai paslaugoms priskirto naudojamo turto buhalterinė įsigijimo vertė</v>
      </c>
      <c r="D95" s="769">
        <f t="shared" ref="D95:D115" si="69">O95+E95+I95+M95+P95+Q95</f>
        <v>100.00000000000001</v>
      </c>
      <c r="E95" s="770">
        <f>SUM(F95:H95)</f>
        <v>28.807016268016241</v>
      </c>
      <c r="F95" s="771">
        <f>'6'!F95</f>
        <v>1.5696869516342322</v>
      </c>
      <c r="G95" s="772">
        <f>'6'!G95</f>
        <v>3.5211700050333485</v>
      </c>
      <c r="H95" s="773">
        <f>'6'!H95</f>
        <v>23.716159311348658</v>
      </c>
      <c r="I95" s="770">
        <f t="shared" ref="I95:I115" si="70">SUM(J95:L95)</f>
        <v>68.35620157722677</v>
      </c>
      <c r="J95" s="771">
        <f>'6'!J95</f>
        <v>42.338540112590032</v>
      </c>
      <c r="K95" s="772">
        <f>'6'!K95</f>
        <v>23.271832781851142</v>
      </c>
      <c r="L95" s="773">
        <f>'6'!L95</f>
        <v>2.7458286827856022</v>
      </c>
      <c r="M95" s="774">
        <f>'6'!M95</f>
        <v>2.353239707549355</v>
      </c>
      <c r="N95" s="775">
        <f t="shared" ref="N95:N142" si="71">O95+P95</f>
        <v>0.21812737241996336</v>
      </c>
      <c r="O95" s="772">
        <f>'6'!O95</f>
        <v>0.21812737241996336</v>
      </c>
      <c r="P95" s="776">
        <f>'6'!P95</f>
        <v>0</v>
      </c>
      <c r="Q95" s="774">
        <f>'6'!Q95</f>
        <v>0.2654150747876805</v>
      </c>
      <c r="R95" s="114" t="s">
        <v>628</v>
      </c>
      <c r="V95"/>
      <c r="W95"/>
      <c r="X95"/>
      <c r="Y95"/>
      <c r="Z95"/>
      <c r="AA95"/>
      <c r="AB95"/>
      <c r="AC95"/>
      <c r="AD95"/>
      <c r="AE95"/>
      <c r="AF95"/>
    </row>
    <row r="96" spans="1:32" s="114" customFormat="1" ht="25.5">
      <c r="A96" s="631"/>
      <c r="B96" s="777" t="s">
        <v>141</v>
      </c>
      <c r="C96" s="778" t="str">
        <f>'6'!C96</f>
        <v>C.1.2.  Punktui Tiesiogiai paslaugoms priskirto naudojamo turto buhalterinė įsigijimo vertė</v>
      </c>
      <c r="D96" s="779">
        <f t="shared" si="69"/>
        <v>100.00000000000001</v>
      </c>
      <c r="E96" s="780">
        <f t="shared" ref="E96:E115" si="72">SUM(F96:H96)</f>
        <v>28.807016268016241</v>
      </c>
      <c r="F96" s="781">
        <f>'6'!F96</f>
        <v>1.5696869516342322</v>
      </c>
      <c r="G96" s="782">
        <f>'6'!G96</f>
        <v>3.5211700050333485</v>
      </c>
      <c r="H96" s="783">
        <f>'6'!H96</f>
        <v>23.716159311348658</v>
      </c>
      <c r="I96" s="780">
        <f t="shared" si="70"/>
        <v>68.35620157722677</v>
      </c>
      <c r="J96" s="781">
        <f>'6'!J96</f>
        <v>42.338540112590032</v>
      </c>
      <c r="K96" s="782">
        <f>'6'!K96</f>
        <v>23.271832781851142</v>
      </c>
      <c r="L96" s="783">
        <f>'6'!L96</f>
        <v>2.7458286827856022</v>
      </c>
      <c r="M96" s="784">
        <f>'6'!M96</f>
        <v>2.353239707549355</v>
      </c>
      <c r="N96" s="775">
        <f t="shared" si="71"/>
        <v>0.21812737241996336</v>
      </c>
      <c r="O96" s="782">
        <f>'6'!O96</f>
        <v>0.21812737241996336</v>
      </c>
      <c r="P96" s="785">
        <f>'6'!P96</f>
        <v>0</v>
      </c>
      <c r="Q96" s="784">
        <f>'6'!Q96</f>
        <v>0.2654150747876805</v>
      </c>
      <c r="R96" s="114" t="s">
        <v>629</v>
      </c>
      <c r="V96"/>
      <c r="W96"/>
      <c r="X96"/>
      <c r="Y96"/>
      <c r="Z96"/>
      <c r="AA96"/>
      <c r="AB96"/>
      <c r="AC96"/>
      <c r="AD96"/>
      <c r="AE96"/>
      <c r="AF96"/>
    </row>
    <row r="97" spans="1:32" s="114" customFormat="1" ht="25.5">
      <c r="A97" s="631"/>
      <c r="B97" s="777" t="s">
        <v>143</v>
      </c>
      <c r="C97" s="778" t="str">
        <f>'6'!C97</f>
        <v>C.1.3.  Punktui Tiesiogiai paslaugoms priskirto naudojamo turto buhalterinė įsigijimo vertė</v>
      </c>
      <c r="D97" s="779">
        <f t="shared" si="69"/>
        <v>100.00000000000001</v>
      </c>
      <c r="E97" s="780">
        <f t="shared" si="72"/>
        <v>28.807016268016241</v>
      </c>
      <c r="F97" s="781">
        <f>'6'!F97</f>
        <v>1.5696869516342322</v>
      </c>
      <c r="G97" s="782">
        <f>'6'!G97</f>
        <v>3.5211700050333485</v>
      </c>
      <c r="H97" s="783">
        <f>'6'!H97</f>
        <v>23.716159311348658</v>
      </c>
      <c r="I97" s="780">
        <f t="shared" si="70"/>
        <v>68.35620157722677</v>
      </c>
      <c r="J97" s="781">
        <f>'6'!J97</f>
        <v>42.338540112590032</v>
      </c>
      <c r="K97" s="782">
        <f>'6'!K97</f>
        <v>23.271832781851142</v>
      </c>
      <c r="L97" s="783">
        <f>'6'!L97</f>
        <v>2.7458286827856022</v>
      </c>
      <c r="M97" s="784">
        <f>'6'!M97</f>
        <v>2.353239707549355</v>
      </c>
      <c r="N97" s="775">
        <f t="shared" si="71"/>
        <v>0.21812737241996336</v>
      </c>
      <c r="O97" s="782">
        <f>'6'!O97</f>
        <v>0.21812737241996336</v>
      </c>
      <c r="P97" s="785">
        <f>'6'!P97</f>
        <v>0</v>
      </c>
      <c r="Q97" s="784">
        <f>'6'!Q97</f>
        <v>0.2654150747876805</v>
      </c>
      <c r="R97" s="114" t="s">
        <v>630</v>
      </c>
      <c r="V97"/>
      <c r="W97"/>
      <c r="X97"/>
      <c r="Y97"/>
      <c r="Z97"/>
      <c r="AA97"/>
      <c r="AB97"/>
      <c r="AC97"/>
      <c r="AD97"/>
      <c r="AE97"/>
      <c r="AF97"/>
    </row>
    <row r="98" spans="1:32" s="114" customFormat="1" ht="25.5">
      <c r="A98" s="631"/>
      <c r="B98" s="786" t="s">
        <v>452</v>
      </c>
      <c r="C98" s="778" t="str">
        <f>'6'!C98</f>
        <v>C.2.1  Punktui Tiesiogiai paslaugoms priskirto naudojamo turto buhalterinė įsigijimo vertė</v>
      </c>
      <c r="D98" s="779">
        <f t="shared" si="69"/>
        <v>100.00000000000001</v>
      </c>
      <c r="E98" s="780">
        <f t="shared" si="72"/>
        <v>28.807016268016241</v>
      </c>
      <c r="F98" s="781">
        <f>'6'!F98</f>
        <v>1.5696869516342322</v>
      </c>
      <c r="G98" s="782">
        <f>'6'!G98</f>
        <v>3.5211700050333485</v>
      </c>
      <c r="H98" s="783">
        <f>'6'!H98</f>
        <v>23.716159311348658</v>
      </c>
      <c r="I98" s="780">
        <f t="shared" si="70"/>
        <v>68.35620157722677</v>
      </c>
      <c r="J98" s="781">
        <f>'6'!J98</f>
        <v>42.338540112590032</v>
      </c>
      <c r="K98" s="782">
        <f>'6'!K98</f>
        <v>23.271832781851142</v>
      </c>
      <c r="L98" s="783">
        <f>'6'!L98</f>
        <v>2.7458286827856022</v>
      </c>
      <c r="M98" s="784">
        <f>'6'!M98</f>
        <v>2.353239707549355</v>
      </c>
      <c r="N98" s="775">
        <f t="shared" si="71"/>
        <v>0.21812737241996336</v>
      </c>
      <c r="O98" s="782">
        <f>'6'!O98</f>
        <v>0.21812737241996336</v>
      </c>
      <c r="P98" s="785">
        <f>'6'!P98</f>
        <v>0</v>
      </c>
      <c r="Q98" s="784">
        <f>'6'!Q98</f>
        <v>0.2654150747876805</v>
      </c>
      <c r="R98" s="114" t="s">
        <v>631</v>
      </c>
      <c r="V98"/>
      <c r="W98"/>
      <c r="X98"/>
      <c r="Y98"/>
      <c r="Z98"/>
      <c r="AA98"/>
      <c r="AB98"/>
      <c r="AC98"/>
      <c r="AD98"/>
      <c r="AE98"/>
      <c r="AF98"/>
    </row>
    <row r="99" spans="1:32" s="114" customFormat="1" ht="25.5">
      <c r="A99" s="631"/>
      <c r="B99" s="777" t="s">
        <v>456</v>
      </c>
      <c r="C99" s="778" t="str">
        <f>'6'!C99</f>
        <v>C.2.2. Punktui Tiesiogiai paslaugoms priskirto naudojamo turto buhalterinė įsigijimo vertė</v>
      </c>
      <c r="D99" s="779">
        <f t="shared" si="69"/>
        <v>100.00000000000001</v>
      </c>
      <c r="E99" s="780">
        <f t="shared" si="72"/>
        <v>28.807016268016241</v>
      </c>
      <c r="F99" s="781">
        <f>'6'!F99</f>
        <v>1.5696869516342322</v>
      </c>
      <c r="G99" s="782">
        <f>'6'!G99</f>
        <v>3.5211700050333485</v>
      </c>
      <c r="H99" s="783">
        <f>'6'!H99</f>
        <v>23.716159311348658</v>
      </c>
      <c r="I99" s="780">
        <f t="shared" si="70"/>
        <v>68.35620157722677</v>
      </c>
      <c r="J99" s="781">
        <f>'6'!J99</f>
        <v>42.338540112590032</v>
      </c>
      <c r="K99" s="782">
        <f>'6'!K99</f>
        <v>23.271832781851142</v>
      </c>
      <c r="L99" s="783">
        <f>'6'!L99</f>
        <v>2.7458286827856022</v>
      </c>
      <c r="M99" s="784">
        <f>'6'!M99</f>
        <v>2.353239707549355</v>
      </c>
      <c r="N99" s="775">
        <f t="shared" si="71"/>
        <v>0.21812737241996336</v>
      </c>
      <c r="O99" s="782">
        <f>'6'!O99</f>
        <v>0.21812737241996336</v>
      </c>
      <c r="P99" s="785">
        <f>'6'!P99</f>
        <v>0</v>
      </c>
      <c r="Q99" s="784">
        <f>'6'!Q99</f>
        <v>0.2654150747876805</v>
      </c>
      <c r="R99" s="114" t="s">
        <v>632</v>
      </c>
      <c r="V99"/>
      <c r="W99"/>
      <c r="X99"/>
      <c r="Y99"/>
      <c r="Z99"/>
      <c r="AA99"/>
      <c r="AB99"/>
      <c r="AC99"/>
      <c r="AD99"/>
      <c r="AE99"/>
      <c r="AF99"/>
    </row>
    <row r="100" spans="1:32" s="114" customFormat="1" ht="25.5">
      <c r="A100" s="631"/>
      <c r="B100" s="777" t="s">
        <v>458</v>
      </c>
      <c r="C100" s="778" t="str">
        <f>'6'!C100</f>
        <v>C.2.3  Punktui Tiesiogiai paslaugoms priskirto naudojamo turto buhalterinė įsigijimo vertė</v>
      </c>
      <c r="D100" s="779">
        <f t="shared" si="69"/>
        <v>100.00000000000001</v>
      </c>
      <c r="E100" s="780">
        <f t="shared" si="72"/>
        <v>28.807016268016241</v>
      </c>
      <c r="F100" s="781">
        <f>'6'!F100</f>
        <v>1.5696869516342322</v>
      </c>
      <c r="G100" s="782">
        <f>'6'!G100</f>
        <v>3.5211700050333485</v>
      </c>
      <c r="H100" s="783">
        <f>'6'!H100</f>
        <v>23.716159311348658</v>
      </c>
      <c r="I100" s="780">
        <f t="shared" si="70"/>
        <v>68.35620157722677</v>
      </c>
      <c r="J100" s="781">
        <f>'6'!J100</f>
        <v>42.338540112590032</v>
      </c>
      <c r="K100" s="782">
        <f>'6'!K100</f>
        <v>23.271832781851142</v>
      </c>
      <c r="L100" s="783">
        <f>'6'!L100</f>
        <v>2.7458286827856022</v>
      </c>
      <c r="M100" s="784">
        <f>'6'!M100</f>
        <v>2.353239707549355</v>
      </c>
      <c r="N100" s="775">
        <f t="shared" si="71"/>
        <v>0.21812737241996336</v>
      </c>
      <c r="O100" s="782">
        <f>'6'!O100</f>
        <v>0.21812737241996336</v>
      </c>
      <c r="P100" s="785">
        <f>'6'!P100</f>
        <v>0</v>
      </c>
      <c r="Q100" s="784">
        <f>'6'!Q100</f>
        <v>0.2654150747876805</v>
      </c>
      <c r="R100" s="114" t="s">
        <v>633</v>
      </c>
      <c r="V100"/>
      <c r="W100"/>
      <c r="X100"/>
      <c r="Y100"/>
      <c r="Z100"/>
      <c r="AA100"/>
      <c r="AB100"/>
      <c r="AC100"/>
      <c r="AD100"/>
      <c r="AE100"/>
      <c r="AF100"/>
    </row>
    <row r="101" spans="1:32" s="114" customFormat="1" ht="25.5">
      <c r="A101" s="631"/>
      <c r="B101" s="777" t="s">
        <v>462</v>
      </c>
      <c r="C101" s="778" t="str">
        <f>'6'!C101</f>
        <v>C.2.4  Punktui Tiesiogiai paslaugoms priskirto naudojamo turto buhalterinė įsigijimo vertė</v>
      </c>
      <c r="D101" s="779">
        <f t="shared" si="69"/>
        <v>100.00000000000001</v>
      </c>
      <c r="E101" s="780">
        <f t="shared" si="72"/>
        <v>28.807016268016241</v>
      </c>
      <c r="F101" s="781">
        <f>'6'!F101</f>
        <v>1.5696869516342322</v>
      </c>
      <c r="G101" s="782">
        <f>'6'!G101</f>
        <v>3.5211700050333485</v>
      </c>
      <c r="H101" s="783">
        <f>'6'!H101</f>
        <v>23.716159311348658</v>
      </c>
      <c r="I101" s="780">
        <f t="shared" si="70"/>
        <v>68.35620157722677</v>
      </c>
      <c r="J101" s="781">
        <f>'6'!J101</f>
        <v>42.338540112590032</v>
      </c>
      <c r="K101" s="782">
        <f>'6'!K101</f>
        <v>23.271832781851142</v>
      </c>
      <c r="L101" s="783">
        <f>'6'!L101</f>
        <v>2.7458286827856022</v>
      </c>
      <c r="M101" s="784">
        <f>'6'!M101</f>
        <v>2.353239707549355</v>
      </c>
      <c r="N101" s="775">
        <f t="shared" si="71"/>
        <v>0.21812737241996336</v>
      </c>
      <c r="O101" s="782">
        <f>'6'!O101</f>
        <v>0.21812737241996336</v>
      </c>
      <c r="P101" s="785">
        <f>'6'!P101</f>
        <v>0</v>
      </c>
      <c r="Q101" s="784">
        <f>'6'!Q101</f>
        <v>0.2654150747876805</v>
      </c>
      <c r="R101" s="114" t="s">
        <v>634</v>
      </c>
      <c r="V101"/>
      <c r="W101"/>
      <c r="X101"/>
      <c r="Y101"/>
      <c r="Z101"/>
      <c r="AA101"/>
      <c r="AB101"/>
      <c r="AC101"/>
      <c r="AD101"/>
      <c r="AE101"/>
      <c r="AF101"/>
    </row>
    <row r="102" spans="1:32" s="114" customFormat="1" ht="25.5">
      <c r="A102" s="631"/>
      <c r="B102" s="777" t="s">
        <v>466</v>
      </c>
      <c r="C102" s="778" t="str">
        <f>'6'!C102</f>
        <v>C.2.5  Punktui Tiesiogiai paslaugoms priskirto naudojamo turto buhalterinė įsigijimo vertė</v>
      </c>
      <c r="D102" s="779">
        <f t="shared" si="69"/>
        <v>100.00000000000001</v>
      </c>
      <c r="E102" s="780">
        <f t="shared" si="72"/>
        <v>28.807016268016241</v>
      </c>
      <c r="F102" s="781">
        <f>'6'!F102</f>
        <v>1.5696869516342322</v>
      </c>
      <c r="G102" s="782">
        <f>'6'!G102</f>
        <v>3.5211700050333485</v>
      </c>
      <c r="H102" s="783">
        <f>'6'!H102</f>
        <v>23.716159311348658</v>
      </c>
      <c r="I102" s="780">
        <f t="shared" si="70"/>
        <v>68.35620157722677</v>
      </c>
      <c r="J102" s="781">
        <f>'6'!J102</f>
        <v>42.338540112590032</v>
      </c>
      <c r="K102" s="782">
        <f>'6'!K102</f>
        <v>23.271832781851142</v>
      </c>
      <c r="L102" s="783">
        <f>'6'!L102</f>
        <v>2.7458286827856022</v>
      </c>
      <c r="M102" s="784">
        <f>'6'!M102</f>
        <v>2.353239707549355</v>
      </c>
      <c r="N102" s="775">
        <f t="shared" si="71"/>
        <v>0.21812737241996336</v>
      </c>
      <c r="O102" s="782">
        <f>'6'!O102</f>
        <v>0.21812737241996336</v>
      </c>
      <c r="P102" s="785">
        <f>'6'!P102</f>
        <v>0</v>
      </c>
      <c r="Q102" s="784">
        <f>'6'!Q102</f>
        <v>0.2654150747876805</v>
      </c>
      <c r="R102" s="114" t="s">
        <v>635</v>
      </c>
      <c r="V102"/>
      <c r="W102"/>
      <c r="X102"/>
      <c r="Y102"/>
      <c r="Z102"/>
      <c r="AA102"/>
      <c r="AB102"/>
      <c r="AC102"/>
      <c r="AD102"/>
      <c r="AE102"/>
      <c r="AF102"/>
    </row>
    <row r="103" spans="1:32" s="114" customFormat="1" ht="25.5">
      <c r="A103" s="631"/>
      <c r="B103" s="777" t="s">
        <v>470</v>
      </c>
      <c r="C103" s="778" t="str">
        <f>'6'!C103</f>
        <v>C.2.6  Punktui Tiesiogiai paslaugoms priskirto naudojamo turto buhalterinė įsigijimo vertė</v>
      </c>
      <c r="D103" s="779">
        <f t="shared" si="69"/>
        <v>100.00000000000001</v>
      </c>
      <c r="E103" s="780">
        <f t="shared" si="72"/>
        <v>28.807016268016241</v>
      </c>
      <c r="F103" s="781">
        <f>'6'!F103</f>
        <v>1.5696869516342322</v>
      </c>
      <c r="G103" s="782">
        <f>'6'!G103</f>
        <v>3.5211700050333485</v>
      </c>
      <c r="H103" s="783">
        <f>'6'!H103</f>
        <v>23.716159311348658</v>
      </c>
      <c r="I103" s="780">
        <f t="shared" si="70"/>
        <v>68.35620157722677</v>
      </c>
      <c r="J103" s="781">
        <f>'6'!J103</f>
        <v>42.338540112590032</v>
      </c>
      <c r="K103" s="782">
        <f>'6'!K103</f>
        <v>23.271832781851142</v>
      </c>
      <c r="L103" s="783">
        <f>'6'!L103</f>
        <v>2.7458286827856022</v>
      </c>
      <c r="M103" s="784">
        <f>'6'!M103</f>
        <v>2.353239707549355</v>
      </c>
      <c r="N103" s="775">
        <f t="shared" si="71"/>
        <v>0.21812737241996336</v>
      </c>
      <c r="O103" s="782">
        <f>'6'!O103</f>
        <v>0.21812737241996336</v>
      </c>
      <c r="P103" s="785">
        <f>'6'!P103</f>
        <v>0</v>
      </c>
      <c r="Q103" s="784">
        <f>'6'!Q103</f>
        <v>0.2654150747876805</v>
      </c>
      <c r="R103" s="114" t="s">
        <v>636</v>
      </c>
      <c r="V103"/>
      <c r="W103"/>
      <c r="X103"/>
      <c r="Y103"/>
      <c r="Z103"/>
      <c r="AA103"/>
      <c r="AB103"/>
      <c r="AC103"/>
      <c r="AD103"/>
      <c r="AE103"/>
      <c r="AF103"/>
    </row>
    <row r="104" spans="1:32" s="114" customFormat="1" ht="25.5">
      <c r="A104" s="631"/>
      <c r="B104" s="786" t="s">
        <v>486</v>
      </c>
      <c r="C104" s="778" t="str">
        <f>'6'!C104</f>
        <v>C.3.1.  Punktui Tiesiogiai paslaugoms priskirto naudojamo turto buhalterinė įsigijimo vertė</v>
      </c>
      <c r="D104" s="779">
        <f t="shared" si="69"/>
        <v>100.00000000000001</v>
      </c>
      <c r="E104" s="780">
        <f t="shared" si="72"/>
        <v>28.807016268016241</v>
      </c>
      <c r="F104" s="781">
        <f>'6'!F104</f>
        <v>1.5696869516342322</v>
      </c>
      <c r="G104" s="782">
        <f>'6'!G104</f>
        <v>3.5211700050333485</v>
      </c>
      <c r="H104" s="783">
        <f>'6'!H104</f>
        <v>23.716159311348658</v>
      </c>
      <c r="I104" s="780">
        <f t="shared" si="70"/>
        <v>68.35620157722677</v>
      </c>
      <c r="J104" s="781">
        <f>'6'!J104</f>
        <v>42.338540112590032</v>
      </c>
      <c r="K104" s="782">
        <f>'6'!K104</f>
        <v>23.271832781851142</v>
      </c>
      <c r="L104" s="783">
        <f>'6'!L104</f>
        <v>2.7458286827856022</v>
      </c>
      <c r="M104" s="784">
        <f>'6'!M104</f>
        <v>2.353239707549355</v>
      </c>
      <c r="N104" s="775">
        <f t="shared" si="71"/>
        <v>0.21812737241996336</v>
      </c>
      <c r="O104" s="782">
        <f>'6'!O104</f>
        <v>0.21812737241996336</v>
      </c>
      <c r="P104" s="785">
        <f>'6'!P104</f>
        <v>0</v>
      </c>
      <c r="Q104" s="784">
        <f>'6'!Q104</f>
        <v>0.2654150747876805</v>
      </c>
      <c r="R104" s="114" t="s">
        <v>637</v>
      </c>
      <c r="V104"/>
      <c r="W104"/>
      <c r="X104"/>
      <c r="Y104"/>
      <c r="Z104"/>
      <c r="AA104"/>
      <c r="AB104"/>
      <c r="AC104"/>
      <c r="AD104"/>
      <c r="AE104"/>
      <c r="AF104"/>
    </row>
    <row r="105" spans="1:32" s="114" customFormat="1" ht="25.5">
      <c r="A105" s="631"/>
      <c r="B105" s="786" t="s">
        <v>488</v>
      </c>
      <c r="C105" s="778" t="str">
        <f>'6'!C105</f>
        <v>C.3.2.  Punktui Tiesiogiai paslaugoms priskirto naudojamo turto buhalterinė įsigijimo vertė</v>
      </c>
      <c r="D105" s="779">
        <f t="shared" si="69"/>
        <v>100.00000000000001</v>
      </c>
      <c r="E105" s="780">
        <f t="shared" si="72"/>
        <v>28.807016268016241</v>
      </c>
      <c r="F105" s="781">
        <f>'6'!F105</f>
        <v>1.5696869516342322</v>
      </c>
      <c r="G105" s="782">
        <f>'6'!G105</f>
        <v>3.5211700050333485</v>
      </c>
      <c r="H105" s="783">
        <f>'6'!H105</f>
        <v>23.716159311348658</v>
      </c>
      <c r="I105" s="780">
        <f t="shared" si="70"/>
        <v>68.35620157722677</v>
      </c>
      <c r="J105" s="781">
        <f>'6'!J105</f>
        <v>42.338540112590032</v>
      </c>
      <c r="K105" s="782">
        <f>'6'!K105</f>
        <v>23.271832781851142</v>
      </c>
      <c r="L105" s="783">
        <f>'6'!L105</f>
        <v>2.7458286827856022</v>
      </c>
      <c r="M105" s="784">
        <f>'6'!M105</f>
        <v>2.353239707549355</v>
      </c>
      <c r="N105" s="775">
        <f t="shared" si="71"/>
        <v>0.21812737241996336</v>
      </c>
      <c r="O105" s="782">
        <f>'6'!O105</f>
        <v>0.21812737241996336</v>
      </c>
      <c r="P105" s="785">
        <f>'6'!P105</f>
        <v>0</v>
      </c>
      <c r="Q105" s="784">
        <f>'6'!Q105</f>
        <v>0.2654150747876805</v>
      </c>
      <c r="R105" s="114" t="s">
        <v>638</v>
      </c>
      <c r="V105"/>
      <c r="W105"/>
      <c r="X105"/>
      <c r="Y105"/>
      <c r="Z105"/>
      <c r="AA105"/>
      <c r="AB105"/>
      <c r="AC105"/>
      <c r="AD105"/>
      <c r="AE105"/>
      <c r="AF105"/>
    </row>
    <row r="106" spans="1:32" s="114" customFormat="1" ht="25.5">
      <c r="A106" s="631"/>
      <c r="B106" s="786" t="s">
        <v>639</v>
      </c>
      <c r="C106" s="778" t="str">
        <f>'6'!C106</f>
        <v>C.4.1  Punktui Tiesiogiai paslaugoms priskirto naudojamo turto buhalterinė įsigijimo vertė</v>
      </c>
      <c r="D106" s="779">
        <f t="shared" si="69"/>
        <v>100.00000000000001</v>
      </c>
      <c r="E106" s="780">
        <f t="shared" si="72"/>
        <v>28.807016268016241</v>
      </c>
      <c r="F106" s="781">
        <f>'6'!F106</f>
        <v>1.5696869516342322</v>
      </c>
      <c r="G106" s="782">
        <f>'6'!G106</f>
        <v>3.5211700050333485</v>
      </c>
      <c r="H106" s="783">
        <f>'6'!H106</f>
        <v>23.716159311348658</v>
      </c>
      <c r="I106" s="780">
        <f t="shared" si="70"/>
        <v>68.35620157722677</v>
      </c>
      <c r="J106" s="781">
        <f>'6'!J106</f>
        <v>42.338540112590032</v>
      </c>
      <c r="K106" s="782">
        <f>'6'!K106</f>
        <v>23.271832781851142</v>
      </c>
      <c r="L106" s="783">
        <f>'6'!L106</f>
        <v>2.7458286827856022</v>
      </c>
      <c r="M106" s="784">
        <f>'6'!M106</f>
        <v>2.353239707549355</v>
      </c>
      <c r="N106" s="775">
        <f t="shared" si="71"/>
        <v>0.21812737241996336</v>
      </c>
      <c r="O106" s="782">
        <f>'6'!O106</f>
        <v>0.21812737241996336</v>
      </c>
      <c r="P106" s="785">
        <f>'6'!P106</f>
        <v>0</v>
      </c>
      <c r="Q106" s="784">
        <f>'6'!Q106</f>
        <v>0.2654150747876805</v>
      </c>
      <c r="R106" s="114" t="s">
        <v>640</v>
      </c>
      <c r="V106"/>
      <c r="W106"/>
      <c r="X106"/>
      <c r="Y106"/>
      <c r="Z106"/>
      <c r="AA106"/>
      <c r="AB106"/>
      <c r="AC106"/>
      <c r="AD106"/>
      <c r="AE106"/>
      <c r="AF106"/>
    </row>
    <row r="107" spans="1:32" s="114" customFormat="1" ht="25.5">
      <c r="A107" s="631"/>
      <c r="B107" s="786" t="s">
        <v>641</v>
      </c>
      <c r="C107" s="778" t="str">
        <f>'6'!C107</f>
        <v>C.4.2  Punktui Tiesiogiai paslaugoms priskirto naudojamo turto buhalterinė įsigijimo vertė</v>
      </c>
      <c r="D107" s="779">
        <f t="shared" si="69"/>
        <v>100.00000000000001</v>
      </c>
      <c r="E107" s="780">
        <f t="shared" si="72"/>
        <v>28.807016268016241</v>
      </c>
      <c r="F107" s="781">
        <f>'6'!F107</f>
        <v>1.5696869516342322</v>
      </c>
      <c r="G107" s="782">
        <f>'6'!G107</f>
        <v>3.5211700050333485</v>
      </c>
      <c r="H107" s="783">
        <f>'6'!H107</f>
        <v>23.716159311348658</v>
      </c>
      <c r="I107" s="780">
        <f t="shared" si="70"/>
        <v>68.35620157722677</v>
      </c>
      <c r="J107" s="781">
        <f>'6'!J107</f>
        <v>42.338540112590032</v>
      </c>
      <c r="K107" s="782">
        <f>'6'!K107</f>
        <v>23.271832781851142</v>
      </c>
      <c r="L107" s="783">
        <f>'6'!L107</f>
        <v>2.7458286827856022</v>
      </c>
      <c r="M107" s="784">
        <f>'6'!M107</f>
        <v>2.353239707549355</v>
      </c>
      <c r="N107" s="775">
        <f t="shared" si="71"/>
        <v>0.21812737241996336</v>
      </c>
      <c r="O107" s="782">
        <f>'6'!O107</f>
        <v>0.21812737241996336</v>
      </c>
      <c r="P107" s="785">
        <f>'6'!P107</f>
        <v>0</v>
      </c>
      <c r="Q107" s="784">
        <f>'6'!Q107</f>
        <v>0.2654150747876805</v>
      </c>
      <c r="R107" s="114" t="s">
        <v>642</v>
      </c>
      <c r="V107"/>
      <c r="W107"/>
      <c r="X107"/>
      <c r="Y107"/>
      <c r="Z107"/>
      <c r="AA107"/>
      <c r="AB107"/>
      <c r="AC107"/>
      <c r="AD107"/>
      <c r="AE107"/>
      <c r="AF107"/>
    </row>
    <row r="108" spans="1:32" s="114" customFormat="1" ht="25.5">
      <c r="A108" s="631"/>
      <c r="B108" s="786" t="s">
        <v>643</v>
      </c>
      <c r="C108" s="778" t="str">
        <f>'6'!C108</f>
        <v>C.4.3  Punktui Tiesiogiai paslaugoms priskirto naudojamo turto buhalterinė įsigijimo vertė</v>
      </c>
      <c r="D108" s="779">
        <f t="shared" si="69"/>
        <v>100.00000000000001</v>
      </c>
      <c r="E108" s="780">
        <f t="shared" si="72"/>
        <v>28.807016268016241</v>
      </c>
      <c r="F108" s="781">
        <f>'6'!F108</f>
        <v>1.5696869516342322</v>
      </c>
      <c r="G108" s="782">
        <f>'6'!G108</f>
        <v>3.5211700050333485</v>
      </c>
      <c r="H108" s="783">
        <f>'6'!H108</f>
        <v>23.716159311348658</v>
      </c>
      <c r="I108" s="780">
        <f t="shared" si="70"/>
        <v>68.35620157722677</v>
      </c>
      <c r="J108" s="781">
        <f>'6'!J108</f>
        <v>42.338540112590032</v>
      </c>
      <c r="K108" s="782">
        <f>'6'!K108</f>
        <v>23.271832781851142</v>
      </c>
      <c r="L108" s="783">
        <f>'6'!L108</f>
        <v>2.7458286827856022</v>
      </c>
      <c r="M108" s="784">
        <f>'6'!M108</f>
        <v>2.353239707549355</v>
      </c>
      <c r="N108" s="775">
        <f t="shared" si="71"/>
        <v>0.21812737241996336</v>
      </c>
      <c r="O108" s="782">
        <f>'6'!O108</f>
        <v>0.21812737241996336</v>
      </c>
      <c r="P108" s="785">
        <f>'6'!P108</f>
        <v>0</v>
      </c>
      <c r="Q108" s="784">
        <f>'6'!Q108</f>
        <v>0.2654150747876805</v>
      </c>
      <c r="R108" s="114" t="s">
        <v>644</v>
      </c>
      <c r="V108"/>
      <c r="W108"/>
      <c r="X108"/>
      <c r="Y108"/>
      <c r="Z108"/>
      <c r="AA108"/>
      <c r="AB108"/>
      <c r="AC108"/>
      <c r="AD108"/>
      <c r="AE108"/>
      <c r="AF108"/>
    </row>
    <row r="109" spans="1:32" s="114" customFormat="1" ht="25.5">
      <c r="A109" s="631"/>
      <c r="B109" s="786" t="s">
        <v>645</v>
      </c>
      <c r="C109" s="778" t="str">
        <f>'6'!C109</f>
        <v>C.4.4  Punktui Tiesiogiai paslaugoms priskirto naudojamo turto buhalterinė įsigijimo vertė</v>
      </c>
      <c r="D109" s="779">
        <f t="shared" si="69"/>
        <v>100.00000000000001</v>
      </c>
      <c r="E109" s="780">
        <f t="shared" si="72"/>
        <v>28.807016268016241</v>
      </c>
      <c r="F109" s="781">
        <f>'6'!F109</f>
        <v>1.5696869516342322</v>
      </c>
      <c r="G109" s="782">
        <f>'6'!G109</f>
        <v>3.5211700050333485</v>
      </c>
      <c r="H109" s="783">
        <f>'6'!H109</f>
        <v>23.716159311348658</v>
      </c>
      <c r="I109" s="780">
        <f t="shared" si="70"/>
        <v>68.35620157722677</v>
      </c>
      <c r="J109" s="781">
        <f>'6'!J109</f>
        <v>42.338540112590032</v>
      </c>
      <c r="K109" s="782">
        <f>'6'!K109</f>
        <v>23.271832781851142</v>
      </c>
      <c r="L109" s="783">
        <f>'6'!L109</f>
        <v>2.7458286827856022</v>
      </c>
      <c r="M109" s="784">
        <f>'6'!M109</f>
        <v>2.353239707549355</v>
      </c>
      <c r="N109" s="775">
        <f t="shared" si="71"/>
        <v>0.21812737241996336</v>
      </c>
      <c r="O109" s="782">
        <f>'6'!O109</f>
        <v>0.21812737241996336</v>
      </c>
      <c r="P109" s="785">
        <f>'6'!P109</f>
        <v>0</v>
      </c>
      <c r="Q109" s="784">
        <f>'6'!Q109</f>
        <v>0.2654150747876805</v>
      </c>
      <c r="R109" s="114" t="s">
        <v>646</v>
      </c>
      <c r="V109"/>
      <c r="W109"/>
      <c r="X109"/>
      <c r="Y109"/>
      <c r="Z109"/>
      <c r="AA109"/>
      <c r="AB109"/>
      <c r="AC109"/>
      <c r="AD109"/>
      <c r="AE109"/>
      <c r="AF109"/>
    </row>
    <row r="110" spans="1:32" s="114" customFormat="1" ht="25.5">
      <c r="A110" s="631"/>
      <c r="B110" s="786" t="s">
        <v>647</v>
      </c>
      <c r="C110" s="778" t="str">
        <f>'6'!C110</f>
        <v>C.4.5  Punktui Tiesiogiai paslaugoms priskirto naudojamo turto buhalterinė įsigijimo vertė</v>
      </c>
      <c r="D110" s="779">
        <f t="shared" si="69"/>
        <v>100.00000000000001</v>
      </c>
      <c r="E110" s="780">
        <f t="shared" si="72"/>
        <v>28.807016268016241</v>
      </c>
      <c r="F110" s="781">
        <f>'6'!F110</f>
        <v>1.5696869516342322</v>
      </c>
      <c r="G110" s="782">
        <f>'6'!G110</f>
        <v>3.5211700050333485</v>
      </c>
      <c r="H110" s="783">
        <f>'6'!H110</f>
        <v>23.716159311348658</v>
      </c>
      <c r="I110" s="780">
        <f t="shared" si="70"/>
        <v>68.35620157722677</v>
      </c>
      <c r="J110" s="781">
        <f>'6'!J110</f>
        <v>42.338540112590032</v>
      </c>
      <c r="K110" s="782">
        <f>'6'!K110</f>
        <v>23.271832781851142</v>
      </c>
      <c r="L110" s="783">
        <f>'6'!L110</f>
        <v>2.7458286827856022</v>
      </c>
      <c r="M110" s="784">
        <f>'6'!M110</f>
        <v>2.353239707549355</v>
      </c>
      <c r="N110" s="775">
        <f t="shared" si="71"/>
        <v>0.21812737241996336</v>
      </c>
      <c r="O110" s="782">
        <f>'6'!O110</f>
        <v>0.21812737241996336</v>
      </c>
      <c r="P110" s="785">
        <f>'6'!P110</f>
        <v>0</v>
      </c>
      <c r="Q110" s="784">
        <f>'6'!Q110</f>
        <v>0.2654150747876805</v>
      </c>
      <c r="R110" s="114" t="s">
        <v>648</v>
      </c>
      <c r="V110"/>
      <c r="W110"/>
      <c r="X110"/>
      <c r="Y110"/>
      <c r="Z110"/>
      <c r="AA110"/>
      <c r="AB110"/>
      <c r="AC110"/>
      <c r="AD110"/>
      <c r="AE110"/>
      <c r="AF110"/>
    </row>
    <row r="111" spans="1:32" s="114" customFormat="1" ht="25.5">
      <c r="A111" s="631"/>
      <c r="B111" s="786" t="s">
        <v>649</v>
      </c>
      <c r="C111" s="778" t="str">
        <f>'6'!C111</f>
        <v>C.5.1  Punktui Tiesiogiai paslaugoms priskirto naudojamo turto buhalterinė įsigijimo vertė</v>
      </c>
      <c r="D111" s="779">
        <f t="shared" si="69"/>
        <v>100.00000000000001</v>
      </c>
      <c r="E111" s="780">
        <f t="shared" si="72"/>
        <v>28.807016268016241</v>
      </c>
      <c r="F111" s="781">
        <f>'6'!F111</f>
        <v>1.5696869516342322</v>
      </c>
      <c r="G111" s="782">
        <f>'6'!G111</f>
        <v>3.5211700050333485</v>
      </c>
      <c r="H111" s="783">
        <f>'6'!H111</f>
        <v>23.716159311348658</v>
      </c>
      <c r="I111" s="780">
        <f t="shared" si="70"/>
        <v>68.35620157722677</v>
      </c>
      <c r="J111" s="781">
        <f>'6'!J111</f>
        <v>42.338540112590032</v>
      </c>
      <c r="K111" s="782">
        <f>'6'!K111</f>
        <v>23.271832781851142</v>
      </c>
      <c r="L111" s="783">
        <f>'6'!L111</f>
        <v>2.7458286827856022</v>
      </c>
      <c r="M111" s="784">
        <f>'6'!M111</f>
        <v>2.353239707549355</v>
      </c>
      <c r="N111" s="775">
        <f t="shared" si="71"/>
        <v>0.21812737241996336</v>
      </c>
      <c r="O111" s="782">
        <f>'6'!O111</f>
        <v>0.21812737241996336</v>
      </c>
      <c r="P111" s="785">
        <f>'6'!P111</f>
        <v>0</v>
      </c>
      <c r="Q111" s="784">
        <f>'6'!Q111</f>
        <v>0.2654150747876805</v>
      </c>
      <c r="R111" s="114" t="s">
        <v>650</v>
      </c>
      <c r="V111"/>
      <c r="W111"/>
      <c r="X111"/>
      <c r="Y111"/>
      <c r="Z111"/>
      <c r="AA111"/>
      <c r="AB111"/>
      <c r="AC111"/>
      <c r="AD111"/>
      <c r="AE111"/>
      <c r="AF111"/>
    </row>
    <row r="112" spans="1:32" s="114" customFormat="1" ht="25.5">
      <c r="A112" s="631"/>
      <c r="B112" s="786" t="s">
        <v>651</v>
      </c>
      <c r="C112" s="778" t="str">
        <f>'6'!C112</f>
        <v>C.5.2.  Punktui Tiesiogiai paslaugoms priskirto naudojamo turto buhalterinė įsigijimo vertė</v>
      </c>
      <c r="D112" s="779">
        <f t="shared" si="69"/>
        <v>100.00000000000001</v>
      </c>
      <c r="E112" s="780">
        <f t="shared" si="72"/>
        <v>28.807016268016241</v>
      </c>
      <c r="F112" s="781">
        <f>'6'!F112</f>
        <v>1.5696869516342322</v>
      </c>
      <c r="G112" s="782">
        <f>'6'!G112</f>
        <v>3.5211700050333485</v>
      </c>
      <c r="H112" s="783">
        <f>'6'!H112</f>
        <v>23.716159311348658</v>
      </c>
      <c r="I112" s="780">
        <f t="shared" si="70"/>
        <v>68.35620157722677</v>
      </c>
      <c r="J112" s="781">
        <f>'6'!J112</f>
        <v>42.338540112590032</v>
      </c>
      <c r="K112" s="782">
        <f>'6'!K112</f>
        <v>23.271832781851142</v>
      </c>
      <c r="L112" s="783">
        <f>'6'!L112</f>
        <v>2.7458286827856022</v>
      </c>
      <c r="M112" s="784">
        <f>'6'!M112</f>
        <v>2.353239707549355</v>
      </c>
      <c r="N112" s="775">
        <f t="shared" si="71"/>
        <v>0.21812737241996336</v>
      </c>
      <c r="O112" s="782">
        <f>'6'!O112</f>
        <v>0.21812737241996336</v>
      </c>
      <c r="P112" s="785">
        <f>'6'!P112</f>
        <v>0</v>
      </c>
      <c r="Q112" s="784">
        <f>'6'!Q112</f>
        <v>0.2654150747876805</v>
      </c>
      <c r="R112" s="114" t="s">
        <v>652</v>
      </c>
      <c r="V112"/>
      <c r="W112"/>
      <c r="X112"/>
      <c r="Y112"/>
      <c r="Z112"/>
      <c r="AA112"/>
      <c r="AB112"/>
      <c r="AC112"/>
      <c r="AD112"/>
      <c r="AE112"/>
      <c r="AF112"/>
    </row>
    <row r="113" spans="1:32" s="114" customFormat="1" ht="25.5">
      <c r="A113" s="631"/>
      <c r="B113" s="777" t="s">
        <v>653</v>
      </c>
      <c r="C113" s="778" t="str">
        <f>'6'!C113</f>
        <v>C.6.1.  Punktui Tiesiogiai paslaugoms priskirto naudojamo turto buhalterinė įsigijimo vertė</v>
      </c>
      <c r="D113" s="779">
        <f t="shared" si="69"/>
        <v>100.00000000000001</v>
      </c>
      <c r="E113" s="780">
        <f t="shared" si="72"/>
        <v>28.807016268016241</v>
      </c>
      <c r="F113" s="781">
        <f>'6'!F113</f>
        <v>1.5696869516342322</v>
      </c>
      <c r="G113" s="782">
        <f>'6'!G113</f>
        <v>3.5211700050333485</v>
      </c>
      <c r="H113" s="783">
        <f>'6'!H113</f>
        <v>23.716159311348658</v>
      </c>
      <c r="I113" s="780">
        <f t="shared" si="70"/>
        <v>68.35620157722677</v>
      </c>
      <c r="J113" s="781">
        <f>'6'!J113</f>
        <v>42.338540112590032</v>
      </c>
      <c r="K113" s="782">
        <f>'6'!K113</f>
        <v>23.271832781851142</v>
      </c>
      <c r="L113" s="783">
        <f>'6'!L113</f>
        <v>2.7458286827856022</v>
      </c>
      <c r="M113" s="784">
        <f>'6'!M113</f>
        <v>2.353239707549355</v>
      </c>
      <c r="N113" s="775">
        <f t="shared" si="71"/>
        <v>0.21812737241996336</v>
      </c>
      <c r="O113" s="782">
        <f>'6'!O113</f>
        <v>0.21812737241996336</v>
      </c>
      <c r="P113" s="785">
        <f>'6'!P113</f>
        <v>0</v>
      </c>
      <c r="Q113" s="784">
        <f>'6'!Q113</f>
        <v>0.2654150747876805</v>
      </c>
      <c r="R113" s="114" t="s">
        <v>654</v>
      </c>
      <c r="V113"/>
      <c r="W113"/>
      <c r="X113"/>
      <c r="Y113"/>
      <c r="Z113"/>
      <c r="AA113"/>
      <c r="AB113"/>
      <c r="AC113"/>
      <c r="AD113"/>
      <c r="AE113"/>
      <c r="AF113"/>
    </row>
    <row r="114" spans="1:32" s="114" customFormat="1" ht="25.5">
      <c r="A114" s="631"/>
      <c r="B114" s="786" t="s">
        <v>655</v>
      </c>
      <c r="C114" s="787" t="str">
        <f>'6'!C114</f>
        <v>C.6.2.  Punktui Tiesiogiai paslaugoms priskirto naudojamo turto buhalterinė įsigijimo vertė</v>
      </c>
      <c r="D114" s="788">
        <f t="shared" si="69"/>
        <v>100.00000000000001</v>
      </c>
      <c r="E114" s="789">
        <f t="shared" si="72"/>
        <v>28.807016268016241</v>
      </c>
      <c r="F114" s="790">
        <f>'6'!F114</f>
        <v>1.5696869516342322</v>
      </c>
      <c r="G114" s="791">
        <f>'6'!G114</f>
        <v>3.5211700050333485</v>
      </c>
      <c r="H114" s="792">
        <f>'6'!H114</f>
        <v>23.716159311348658</v>
      </c>
      <c r="I114" s="789">
        <f t="shared" si="70"/>
        <v>68.35620157722677</v>
      </c>
      <c r="J114" s="790">
        <f>'6'!J114</f>
        <v>42.338540112590032</v>
      </c>
      <c r="K114" s="791">
        <f>'6'!K114</f>
        <v>23.271832781851142</v>
      </c>
      <c r="L114" s="792">
        <f>'6'!L114</f>
        <v>2.7458286827856022</v>
      </c>
      <c r="M114" s="793">
        <f>'6'!M114</f>
        <v>2.353239707549355</v>
      </c>
      <c r="N114" s="775">
        <f t="shared" si="71"/>
        <v>0.21812737241996336</v>
      </c>
      <c r="O114" s="791">
        <f>'6'!O114</f>
        <v>0.21812737241996336</v>
      </c>
      <c r="P114" s="794">
        <f>'6'!P114</f>
        <v>0</v>
      </c>
      <c r="Q114" s="793">
        <f>'6'!Q114</f>
        <v>0.2654150747876805</v>
      </c>
      <c r="R114" s="114" t="s">
        <v>656</v>
      </c>
      <c r="V114"/>
      <c r="W114"/>
      <c r="X114"/>
      <c r="Y114"/>
      <c r="Z114"/>
      <c r="AA114"/>
      <c r="AB114"/>
      <c r="AC114"/>
      <c r="AD114"/>
      <c r="AE114"/>
      <c r="AF114"/>
    </row>
    <row r="115" spans="1:32" s="114" customFormat="1" ht="26.25" thickBot="1">
      <c r="A115" s="631"/>
      <c r="B115" s="795" t="s">
        <v>657</v>
      </c>
      <c r="C115" s="796" t="str">
        <f>'6'!C115</f>
        <v>C.6.3.  Punktui Tiesiogiai paslaugoms priskirto naudojamo turto buhalterinė įsigijimo vertė</v>
      </c>
      <c r="D115" s="797">
        <f t="shared" si="69"/>
        <v>100.00000000000001</v>
      </c>
      <c r="E115" s="798">
        <f t="shared" si="72"/>
        <v>28.807016268016241</v>
      </c>
      <c r="F115" s="799">
        <f>'6'!F115</f>
        <v>1.5696869516342322</v>
      </c>
      <c r="G115" s="800">
        <f>'6'!G115</f>
        <v>3.5211700050333485</v>
      </c>
      <c r="H115" s="801">
        <f>'6'!H115</f>
        <v>23.716159311348658</v>
      </c>
      <c r="I115" s="798">
        <f t="shared" si="70"/>
        <v>68.35620157722677</v>
      </c>
      <c r="J115" s="799">
        <f>'6'!J115</f>
        <v>42.338540112590032</v>
      </c>
      <c r="K115" s="800">
        <f>'6'!K115</f>
        <v>23.271832781851142</v>
      </c>
      <c r="L115" s="801">
        <f>'6'!L115</f>
        <v>2.7458286827856022</v>
      </c>
      <c r="M115" s="802">
        <f>'6'!M115</f>
        <v>2.353239707549355</v>
      </c>
      <c r="N115" s="775">
        <f t="shared" si="71"/>
        <v>0.21812737241996336</v>
      </c>
      <c r="O115" s="800">
        <f>'6'!O115</f>
        <v>0.21812737241996336</v>
      </c>
      <c r="P115" s="803">
        <f>'6'!P115</f>
        <v>0</v>
      </c>
      <c r="Q115" s="802">
        <f>'6'!Q115</f>
        <v>0.2654150747876805</v>
      </c>
      <c r="R115" s="114" t="s">
        <v>658</v>
      </c>
      <c r="V115"/>
      <c r="W115"/>
      <c r="X115"/>
      <c r="Y115"/>
      <c r="Z115"/>
      <c r="AA115"/>
      <c r="AB115"/>
      <c r="AC115"/>
      <c r="AD115"/>
      <c r="AE115"/>
      <c r="AF115"/>
    </row>
    <row r="116" spans="1:32" ht="16.5" thickTop="1" thickBot="1">
      <c r="A116" s="631" t="s">
        <v>659</v>
      </c>
      <c r="B116" s="647" t="s">
        <v>490</v>
      </c>
      <c r="C116" s="647" t="s">
        <v>660</v>
      </c>
      <c r="D116" s="804">
        <f t="shared" ref="D116:Q116" si="73">D117+D121+D128+D130+D136+D139</f>
        <v>0</v>
      </c>
      <c r="E116" s="805">
        <f t="shared" si="73"/>
        <v>0</v>
      </c>
      <c r="F116" s="806">
        <f t="shared" si="73"/>
        <v>0</v>
      </c>
      <c r="G116" s="807">
        <f t="shared" si="73"/>
        <v>0</v>
      </c>
      <c r="H116" s="808">
        <f t="shared" si="73"/>
        <v>0</v>
      </c>
      <c r="I116" s="805">
        <f t="shared" si="73"/>
        <v>0</v>
      </c>
      <c r="J116" s="806">
        <f t="shared" si="73"/>
        <v>0</v>
      </c>
      <c r="K116" s="807">
        <f t="shared" si="73"/>
        <v>0</v>
      </c>
      <c r="L116" s="808">
        <f t="shared" si="73"/>
        <v>0</v>
      </c>
      <c r="M116" s="805">
        <f t="shared" si="73"/>
        <v>0</v>
      </c>
      <c r="N116" s="809">
        <f t="shared" si="71"/>
        <v>0</v>
      </c>
      <c r="O116" s="807">
        <f>O117+O121+O128+O130+O136+O139</f>
        <v>0</v>
      </c>
      <c r="P116" s="810">
        <f t="shared" si="73"/>
        <v>0</v>
      </c>
      <c r="Q116" s="805">
        <f t="shared" si="73"/>
        <v>0</v>
      </c>
      <c r="R116" s="114"/>
      <c r="S116" s="114"/>
      <c r="T116" s="114"/>
      <c r="U116" s="114"/>
    </row>
    <row r="117" spans="1:32" ht="15.75" thickTop="1">
      <c r="A117" s="631"/>
      <c r="B117" s="655" t="s">
        <v>492</v>
      </c>
      <c r="C117" s="656" t="s">
        <v>6</v>
      </c>
      <c r="D117" s="769">
        <f>SUM(D118:D120)</f>
        <v>0</v>
      </c>
      <c r="E117" s="811">
        <f>SUM(F117:H117)</f>
        <v>0</v>
      </c>
      <c r="F117" s="812">
        <f>SUM(F118:F120)</f>
        <v>0</v>
      </c>
      <c r="G117" s="813">
        <f>SUM(G118:G120)</f>
        <v>0</v>
      </c>
      <c r="H117" s="814">
        <f>SUM(H118:H120)</f>
        <v>0</v>
      </c>
      <c r="I117" s="811">
        <f t="shared" ref="I117:I142" si="74">SUM(J117:L117)</f>
        <v>0</v>
      </c>
      <c r="J117" s="812">
        <f t="shared" ref="J117:Q117" si="75">SUM(J118:J120)</f>
        <v>0</v>
      </c>
      <c r="K117" s="813">
        <f t="shared" si="75"/>
        <v>0</v>
      </c>
      <c r="L117" s="814">
        <f t="shared" si="75"/>
        <v>0</v>
      </c>
      <c r="M117" s="811">
        <f t="shared" si="75"/>
        <v>0</v>
      </c>
      <c r="N117" s="815">
        <f t="shared" si="71"/>
        <v>0</v>
      </c>
      <c r="O117" s="813">
        <f>SUM(O118:O120)</f>
        <v>0</v>
      </c>
      <c r="P117" s="816">
        <f t="shared" si="75"/>
        <v>0</v>
      </c>
      <c r="Q117" s="811">
        <f t="shared" si="75"/>
        <v>0</v>
      </c>
      <c r="R117" s="114"/>
      <c r="S117" s="114"/>
      <c r="T117" s="114"/>
      <c r="U117" s="114"/>
    </row>
    <row r="118" spans="1:32">
      <c r="A118" s="631"/>
      <c r="B118" s="664" t="s">
        <v>493</v>
      </c>
      <c r="C118" s="665" t="s">
        <v>8</v>
      </c>
      <c r="D118" s="817">
        <v>0</v>
      </c>
      <c r="E118" s="818">
        <f>SUM(F118:H118)</f>
        <v>0</v>
      </c>
      <c r="F118" s="819">
        <f t="shared" ref="F118:H120" si="76">IFERROR($D118*F144/100, 0)</f>
        <v>0</v>
      </c>
      <c r="G118" s="820">
        <f t="shared" si="76"/>
        <v>0</v>
      </c>
      <c r="H118" s="821">
        <f t="shared" si="76"/>
        <v>0</v>
      </c>
      <c r="I118" s="818">
        <f t="shared" si="74"/>
        <v>0</v>
      </c>
      <c r="J118" s="819">
        <f t="shared" ref="J118:M120" si="77">IFERROR($D118*J144/100, 0)</f>
        <v>0</v>
      </c>
      <c r="K118" s="820">
        <f t="shared" si="77"/>
        <v>0</v>
      </c>
      <c r="L118" s="821">
        <f t="shared" si="77"/>
        <v>0</v>
      </c>
      <c r="M118" s="818">
        <f t="shared" si="77"/>
        <v>0</v>
      </c>
      <c r="N118" s="822">
        <f t="shared" si="71"/>
        <v>0</v>
      </c>
      <c r="O118" s="820">
        <f t="shared" ref="O118:Q120" si="78">IFERROR($D118*O144/100, 0)</f>
        <v>0</v>
      </c>
      <c r="P118" s="823">
        <f t="shared" si="78"/>
        <v>0</v>
      </c>
      <c r="Q118" s="818">
        <f t="shared" si="78"/>
        <v>0</v>
      </c>
      <c r="R118" s="114" t="s">
        <v>1382</v>
      </c>
      <c r="S118" s="114"/>
      <c r="T118" s="114"/>
      <c r="U118" s="114"/>
    </row>
    <row r="119" spans="1:32">
      <c r="A119" s="631"/>
      <c r="B119" s="664" t="s">
        <v>661</v>
      </c>
      <c r="C119" s="665" t="s">
        <v>9</v>
      </c>
      <c r="D119" s="817">
        <v>0</v>
      </c>
      <c r="E119" s="818">
        <f t="shared" ref="E119:E138" si="79">SUM(F119:H119)</f>
        <v>0</v>
      </c>
      <c r="F119" s="819">
        <f t="shared" si="76"/>
        <v>0</v>
      </c>
      <c r="G119" s="820">
        <f t="shared" si="76"/>
        <v>0</v>
      </c>
      <c r="H119" s="821">
        <f t="shared" si="76"/>
        <v>0</v>
      </c>
      <c r="I119" s="818">
        <f t="shared" si="74"/>
        <v>0</v>
      </c>
      <c r="J119" s="819">
        <f t="shared" si="77"/>
        <v>0</v>
      </c>
      <c r="K119" s="820">
        <f t="shared" si="77"/>
        <v>0</v>
      </c>
      <c r="L119" s="821">
        <f t="shared" si="77"/>
        <v>0</v>
      </c>
      <c r="M119" s="818">
        <f t="shared" si="77"/>
        <v>0</v>
      </c>
      <c r="N119" s="822">
        <f t="shared" si="71"/>
        <v>0</v>
      </c>
      <c r="O119" s="820">
        <f t="shared" si="78"/>
        <v>0</v>
      </c>
      <c r="P119" s="823">
        <f t="shared" si="78"/>
        <v>0</v>
      </c>
      <c r="Q119" s="818">
        <f t="shared" si="78"/>
        <v>0</v>
      </c>
      <c r="R119" s="114" t="s">
        <v>1384</v>
      </c>
      <c r="S119" s="114"/>
      <c r="T119" s="114"/>
      <c r="U119" s="114"/>
    </row>
    <row r="120" spans="1:32">
      <c r="A120" s="631"/>
      <c r="B120" s="664" t="s">
        <v>662</v>
      </c>
      <c r="C120" s="665" t="s">
        <v>11</v>
      </c>
      <c r="D120" s="817">
        <v>0</v>
      </c>
      <c r="E120" s="818">
        <f t="shared" si="79"/>
        <v>0</v>
      </c>
      <c r="F120" s="819">
        <f t="shared" si="76"/>
        <v>0</v>
      </c>
      <c r="G120" s="820">
        <f t="shared" si="76"/>
        <v>0</v>
      </c>
      <c r="H120" s="821">
        <f t="shared" si="76"/>
        <v>0</v>
      </c>
      <c r="I120" s="818">
        <f t="shared" si="74"/>
        <v>0</v>
      </c>
      <c r="J120" s="819">
        <f t="shared" si="77"/>
        <v>0</v>
      </c>
      <c r="K120" s="820">
        <f t="shared" si="77"/>
        <v>0</v>
      </c>
      <c r="L120" s="821">
        <f t="shared" si="77"/>
        <v>0</v>
      </c>
      <c r="M120" s="818">
        <f t="shared" si="77"/>
        <v>0</v>
      </c>
      <c r="N120" s="822">
        <f t="shared" si="71"/>
        <v>0</v>
      </c>
      <c r="O120" s="820">
        <f t="shared" si="78"/>
        <v>0</v>
      </c>
      <c r="P120" s="823">
        <f t="shared" si="78"/>
        <v>0</v>
      </c>
      <c r="Q120" s="818">
        <f t="shared" si="78"/>
        <v>0</v>
      </c>
      <c r="R120" s="114" t="s">
        <v>1386</v>
      </c>
      <c r="S120" s="114"/>
      <c r="T120" s="114"/>
      <c r="U120" s="114"/>
    </row>
    <row r="121" spans="1:32">
      <c r="A121" s="631"/>
      <c r="B121" s="655" t="s">
        <v>149</v>
      </c>
      <c r="C121" s="673" t="s">
        <v>13</v>
      </c>
      <c r="D121" s="769">
        <f>SUM(D122:D127)</f>
        <v>0</v>
      </c>
      <c r="E121" s="811">
        <f t="shared" si="79"/>
        <v>0</v>
      </c>
      <c r="F121" s="812">
        <f>SUM(F122:F127)</f>
        <v>0</v>
      </c>
      <c r="G121" s="813">
        <f>SUM(G122:G127)</f>
        <v>0</v>
      </c>
      <c r="H121" s="814">
        <f>SUM(H122:H127)</f>
        <v>0</v>
      </c>
      <c r="I121" s="811">
        <f t="shared" si="74"/>
        <v>0</v>
      </c>
      <c r="J121" s="812">
        <f t="shared" ref="J121:Q121" si="80">SUM(J122:J127)</f>
        <v>0</v>
      </c>
      <c r="K121" s="813">
        <f t="shared" si="80"/>
        <v>0</v>
      </c>
      <c r="L121" s="814">
        <f t="shared" si="80"/>
        <v>0</v>
      </c>
      <c r="M121" s="811">
        <f t="shared" si="80"/>
        <v>0</v>
      </c>
      <c r="N121" s="815">
        <f t="shared" si="71"/>
        <v>0</v>
      </c>
      <c r="O121" s="813">
        <f>SUM(O122:O127)</f>
        <v>0</v>
      </c>
      <c r="P121" s="816">
        <f t="shared" si="80"/>
        <v>0</v>
      </c>
      <c r="Q121" s="811">
        <f t="shared" si="80"/>
        <v>0</v>
      </c>
      <c r="R121" s="114"/>
      <c r="S121" s="114"/>
      <c r="T121" s="114"/>
      <c r="U121" s="114"/>
    </row>
    <row r="122" spans="1:32">
      <c r="A122" s="631"/>
      <c r="B122" s="664" t="s">
        <v>494</v>
      </c>
      <c r="C122" s="665" t="s">
        <v>15</v>
      </c>
      <c r="D122" s="817">
        <v>0</v>
      </c>
      <c r="E122" s="818">
        <f t="shared" si="79"/>
        <v>0</v>
      </c>
      <c r="F122" s="819">
        <f t="shared" ref="F122:H127" si="81">IFERROR($D122*F147/100, 0)</f>
        <v>0</v>
      </c>
      <c r="G122" s="820">
        <f t="shared" si="81"/>
        <v>0</v>
      </c>
      <c r="H122" s="821">
        <f t="shared" si="81"/>
        <v>0</v>
      </c>
      <c r="I122" s="818">
        <f t="shared" si="74"/>
        <v>0</v>
      </c>
      <c r="J122" s="819">
        <f t="shared" ref="J122:M127" si="82">IFERROR($D122*J147/100, 0)</f>
        <v>0</v>
      </c>
      <c r="K122" s="820">
        <f t="shared" si="82"/>
        <v>0</v>
      </c>
      <c r="L122" s="821">
        <f t="shared" si="82"/>
        <v>0</v>
      </c>
      <c r="M122" s="818">
        <f t="shared" si="82"/>
        <v>0</v>
      </c>
      <c r="N122" s="822">
        <f t="shared" si="71"/>
        <v>0</v>
      </c>
      <c r="O122" s="820">
        <f t="shared" ref="O122:Q127" si="83">IFERROR($D122*O147/100, 0)</f>
        <v>0</v>
      </c>
      <c r="P122" s="823">
        <f t="shared" si="83"/>
        <v>0</v>
      </c>
      <c r="Q122" s="818">
        <f t="shared" si="83"/>
        <v>0</v>
      </c>
      <c r="R122" s="114" t="s">
        <v>1388</v>
      </c>
      <c r="S122" s="114"/>
      <c r="T122" s="114"/>
      <c r="U122" s="114"/>
    </row>
    <row r="123" spans="1:32">
      <c r="A123" s="631"/>
      <c r="B123" s="664" t="s">
        <v>496</v>
      </c>
      <c r="C123" s="665" t="s">
        <v>595</v>
      </c>
      <c r="D123" s="817">
        <v>0</v>
      </c>
      <c r="E123" s="818">
        <f t="shared" si="79"/>
        <v>0</v>
      </c>
      <c r="F123" s="819">
        <f t="shared" si="81"/>
        <v>0</v>
      </c>
      <c r="G123" s="820">
        <f t="shared" si="81"/>
        <v>0</v>
      </c>
      <c r="H123" s="821">
        <f t="shared" si="81"/>
        <v>0</v>
      </c>
      <c r="I123" s="818">
        <f t="shared" si="74"/>
        <v>0</v>
      </c>
      <c r="J123" s="819">
        <f t="shared" si="82"/>
        <v>0</v>
      </c>
      <c r="K123" s="820">
        <f t="shared" si="82"/>
        <v>0</v>
      </c>
      <c r="L123" s="821">
        <f t="shared" si="82"/>
        <v>0</v>
      </c>
      <c r="M123" s="818">
        <f t="shared" si="82"/>
        <v>0</v>
      </c>
      <c r="N123" s="822">
        <f t="shared" si="71"/>
        <v>0</v>
      </c>
      <c r="O123" s="820">
        <f t="shared" si="83"/>
        <v>0</v>
      </c>
      <c r="P123" s="823">
        <f t="shared" si="83"/>
        <v>0</v>
      </c>
      <c r="Q123" s="818">
        <f t="shared" si="83"/>
        <v>0</v>
      </c>
      <c r="R123" s="726" t="s">
        <v>1390</v>
      </c>
      <c r="S123" s="726" t="s">
        <v>1436</v>
      </c>
      <c r="T123" s="726" t="s">
        <v>1437</v>
      </c>
      <c r="U123" s="726" t="s">
        <v>1438</v>
      </c>
    </row>
    <row r="124" spans="1:32">
      <c r="A124" s="631"/>
      <c r="B124" s="664" t="s">
        <v>663</v>
      </c>
      <c r="C124" s="665" t="s">
        <v>21</v>
      </c>
      <c r="D124" s="817">
        <v>0</v>
      </c>
      <c r="E124" s="818">
        <f t="shared" si="79"/>
        <v>0</v>
      </c>
      <c r="F124" s="819">
        <f t="shared" si="81"/>
        <v>0</v>
      </c>
      <c r="G124" s="820">
        <f t="shared" si="81"/>
        <v>0</v>
      </c>
      <c r="H124" s="821">
        <f t="shared" si="81"/>
        <v>0</v>
      </c>
      <c r="I124" s="818">
        <f t="shared" ref="I124:I127" si="84">SUM(J124:L124)</f>
        <v>0</v>
      </c>
      <c r="J124" s="819">
        <f t="shared" si="82"/>
        <v>0</v>
      </c>
      <c r="K124" s="820">
        <f t="shared" si="82"/>
        <v>0</v>
      </c>
      <c r="L124" s="821">
        <f t="shared" si="82"/>
        <v>0</v>
      </c>
      <c r="M124" s="818">
        <f t="shared" si="82"/>
        <v>0</v>
      </c>
      <c r="N124" s="822">
        <f t="shared" si="71"/>
        <v>0</v>
      </c>
      <c r="O124" s="820">
        <f t="shared" si="83"/>
        <v>0</v>
      </c>
      <c r="P124" s="823">
        <f t="shared" si="83"/>
        <v>0</v>
      </c>
      <c r="Q124" s="818">
        <f t="shared" si="83"/>
        <v>0</v>
      </c>
      <c r="R124" s="726" t="s">
        <v>1392</v>
      </c>
      <c r="S124" s="114"/>
      <c r="T124" s="114"/>
      <c r="U124" s="114"/>
    </row>
    <row r="125" spans="1:32">
      <c r="A125" s="631"/>
      <c r="B125" s="664" t="s">
        <v>664</v>
      </c>
      <c r="C125" s="665" t="s">
        <v>23</v>
      </c>
      <c r="D125" s="817">
        <v>0</v>
      </c>
      <c r="E125" s="818">
        <f t="shared" si="79"/>
        <v>0</v>
      </c>
      <c r="F125" s="819">
        <f t="shared" si="81"/>
        <v>0</v>
      </c>
      <c r="G125" s="820">
        <f t="shared" si="81"/>
        <v>0</v>
      </c>
      <c r="H125" s="821">
        <f t="shared" si="81"/>
        <v>0</v>
      </c>
      <c r="I125" s="818">
        <f t="shared" si="84"/>
        <v>0</v>
      </c>
      <c r="J125" s="819">
        <f t="shared" si="82"/>
        <v>0</v>
      </c>
      <c r="K125" s="820">
        <f t="shared" si="82"/>
        <v>0</v>
      </c>
      <c r="L125" s="821">
        <f t="shared" si="82"/>
        <v>0</v>
      </c>
      <c r="M125" s="818">
        <f t="shared" si="82"/>
        <v>0</v>
      </c>
      <c r="N125" s="822">
        <f t="shared" si="71"/>
        <v>0</v>
      </c>
      <c r="O125" s="820">
        <f t="shared" si="83"/>
        <v>0</v>
      </c>
      <c r="P125" s="823">
        <f t="shared" si="83"/>
        <v>0</v>
      </c>
      <c r="Q125" s="818">
        <f t="shared" si="83"/>
        <v>0</v>
      </c>
      <c r="R125" s="726" t="s">
        <v>1394</v>
      </c>
      <c r="S125" s="114"/>
      <c r="T125" s="114"/>
      <c r="U125" s="114"/>
    </row>
    <row r="126" spans="1:32">
      <c r="A126" s="631"/>
      <c r="B126" s="664" t="s">
        <v>665</v>
      </c>
      <c r="C126" s="665" t="s">
        <v>25</v>
      </c>
      <c r="D126" s="817">
        <v>0</v>
      </c>
      <c r="E126" s="818">
        <f t="shared" si="79"/>
        <v>0</v>
      </c>
      <c r="F126" s="819">
        <f t="shared" si="81"/>
        <v>0</v>
      </c>
      <c r="G126" s="820">
        <f t="shared" si="81"/>
        <v>0</v>
      </c>
      <c r="H126" s="821">
        <f t="shared" si="81"/>
        <v>0</v>
      </c>
      <c r="I126" s="818">
        <f t="shared" si="84"/>
        <v>0</v>
      </c>
      <c r="J126" s="819">
        <f t="shared" si="82"/>
        <v>0</v>
      </c>
      <c r="K126" s="820">
        <f t="shared" si="82"/>
        <v>0</v>
      </c>
      <c r="L126" s="821">
        <f t="shared" si="82"/>
        <v>0</v>
      </c>
      <c r="M126" s="818">
        <f t="shared" si="82"/>
        <v>0</v>
      </c>
      <c r="N126" s="822">
        <f t="shared" si="71"/>
        <v>0</v>
      </c>
      <c r="O126" s="820">
        <f t="shared" si="83"/>
        <v>0</v>
      </c>
      <c r="P126" s="823">
        <f t="shared" si="83"/>
        <v>0</v>
      </c>
      <c r="Q126" s="818">
        <f t="shared" si="83"/>
        <v>0</v>
      </c>
      <c r="R126" s="726" t="s">
        <v>1396</v>
      </c>
      <c r="S126" s="114"/>
      <c r="T126" s="114"/>
      <c r="U126" s="114"/>
    </row>
    <row r="127" spans="1:32">
      <c r="A127" s="631"/>
      <c r="B127" s="664" t="s">
        <v>666</v>
      </c>
      <c r="C127" s="665" t="s">
        <v>667</v>
      </c>
      <c r="D127" s="817">
        <v>0</v>
      </c>
      <c r="E127" s="818">
        <f t="shared" si="79"/>
        <v>0</v>
      </c>
      <c r="F127" s="819">
        <f t="shared" si="81"/>
        <v>0</v>
      </c>
      <c r="G127" s="820">
        <f t="shared" si="81"/>
        <v>0</v>
      </c>
      <c r="H127" s="821">
        <f t="shared" si="81"/>
        <v>0</v>
      </c>
      <c r="I127" s="818">
        <f t="shared" si="84"/>
        <v>0</v>
      </c>
      <c r="J127" s="819">
        <f t="shared" si="82"/>
        <v>0</v>
      </c>
      <c r="K127" s="820">
        <f t="shared" si="82"/>
        <v>0</v>
      </c>
      <c r="L127" s="821">
        <f t="shared" si="82"/>
        <v>0</v>
      </c>
      <c r="M127" s="818">
        <f t="shared" si="82"/>
        <v>0</v>
      </c>
      <c r="N127" s="822">
        <f t="shared" si="71"/>
        <v>0</v>
      </c>
      <c r="O127" s="820">
        <f t="shared" si="83"/>
        <v>0</v>
      </c>
      <c r="P127" s="823">
        <f t="shared" si="83"/>
        <v>0</v>
      </c>
      <c r="Q127" s="818">
        <f t="shared" si="83"/>
        <v>0</v>
      </c>
      <c r="R127" s="726" t="s">
        <v>1398</v>
      </c>
      <c r="S127" s="114"/>
      <c r="T127" s="114"/>
      <c r="U127" s="114"/>
    </row>
    <row r="128" spans="1:32">
      <c r="A128" s="631"/>
      <c r="B128" s="655" t="s">
        <v>151</v>
      </c>
      <c r="C128" s="678" t="s">
        <v>29</v>
      </c>
      <c r="D128" s="769">
        <f>D129</f>
        <v>0</v>
      </c>
      <c r="E128" s="811">
        <f t="shared" si="79"/>
        <v>0</v>
      </c>
      <c r="F128" s="812">
        <f>F129</f>
        <v>0</v>
      </c>
      <c r="G128" s="813">
        <f>G129</f>
        <v>0</v>
      </c>
      <c r="H128" s="814">
        <f>H129</f>
        <v>0</v>
      </c>
      <c r="I128" s="811">
        <f t="shared" si="74"/>
        <v>0</v>
      </c>
      <c r="J128" s="812">
        <f t="shared" ref="J128:Q128" si="85">J129</f>
        <v>0</v>
      </c>
      <c r="K128" s="813">
        <f t="shared" si="85"/>
        <v>0</v>
      </c>
      <c r="L128" s="814">
        <f t="shared" si="85"/>
        <v>0</v>
      </c>
      <c r="M128" s="811">
        <f t="shared" si="85"/>
        <v>0</v>
      </c>
      <c r="N128" s="815">
        <f t="shared" si="71"/>
        <v>0</v>
      </c>
      <c r="O128" s="813">
        <f>O129</f>
        <v>0</v>
      </c>
      <c r="P128" s="816">
        <f t="shared" si="85"/>
        <v>0</v>
      </c>
      <c r="Q128" s="811">
        <f t="shared" si="85"/>
        <v>0</v>
      </c>
      <c r="R128" s="114"/>
      <c r="S128" s="114"/>
      <c r="T128" s="114"/>
      <c r="U128" s="114"/>
    </row>
    <row r="129" spans="1:32">
      <c r="A129" s="631"/>
      <c r="B129" s="664" t="s">
        <v>497</v>
      </c>
      <c r="C129" s="679" t="s">
        <v>668</v>
      </c>
      <c r="D129" s="817">
        <v>0</v>
      </c>
      <c r="E129" s="818">
        <f t="shared" si="79"/>
        <v>0</v>
      </c>
      <c r="F129" s="819">
        <f>IFERROR($D129*F153/100, 0)</f>
        <v>0</v>
      </c>
      <c r="G129" s="820">
        <f>IFERROR($D129*G153/100, 0)</f>
        <v>0</v>
      </c>
      <c r="H129" s="821">
        <f>IFERROR($D129*H153/100, 0)</f>
        <v>0</v>
      </c>
      <c r="I129" s="818">
        <f t="shared" si="74"/>
        <v>0</v>
      </c>
      <c r="J129" s="819">
        <f t="shared" ref="J129:Q129" si="86">IFERROR($D129*J153/100, 0)</f>
        <v>0</v>
      </c>
      <c r="K129" s="820">
        <f t="shared" si="86"/>
        <v>0</v>
      </c>
      <c r="L129" s="821">
        <f t="shared" si="86"/>
        <v>0</v>
      </c>
      <c r="M129" s="818">
        <f t="shared" si="86"/>
        <v>0</v>
      </c>
      <c r="N129" s="822">
        <f t="shared" si="71"/>
        <v>0</v>
      </c>
      <c r="O129" s="820">
        <f>IFERROR($D129*O153/100, 0)</f>
        <v>0</v>
      </c>
      <c r="P129" s="823">
        <f t="shared" si="86"/>
        <v>0</v>
      </c>
      <c r="Q129" s="818">
        <f t="shared" si="86"/>
        <v>0</v>
      </c>
      <c r="R129" s="726" t="s">
        <v>1400</v>
      </c>
      <c r="S129" s="114"/>
      <c r="T129" s="114"/>
      <c r="U129" s="114"/>
    </row>
    <row r="130" spans="1:32">
      <c r="A130" s="631"/>
      <c r="B130" s="655" t="s">
        <v>153</v>
      </c>
      <c r="C130" s="678" t="s">
        <v>35</v>
      </c>
      <c r="D130" s="769">
        <f>D131+D135</f>
        <v>0</v>
      </c>
      <c r="E130" s="811">
        <f t="shared" si="79"/>
        <v>0</v>
      </c>
      <c r="F130" s="812">
        <f>F131+F135</f>
        <v>0</v>
      </c>
      <c r="G130" s="813">
        <f>G131+G135</f>
        <v>0</v>
      </c>
      <c r="H130" s="814">
        <f>H131+H135</f>
        <v>0</v>
      </c>
      <c r="I130" s="811">
        <f t="shared" si="74"/>
        <v>0</v>
      </c>
      <c r="J130" s="812">
        <f t="shared" ref="J130:Q130" si="87">J131+J135</f>
        <v>0</v>
      </c>
      <c r="K130" s="813">
        <f t="shared" si="87"/>
        <v>0</v>
      </c>
      <c r="L130" s="814">
        <f t="shared" si="87"/>
        <v>0</v>
      </c>
      <c r="M130" s="811">
        <f t="shared" si="87"/>
        <v>0</v>
      </c>
      <c r="N130" s="815">
        <f t="shared" si="71"/>
        <v>0</v>
      </c>
      <c r="O130" s="813">
        <f>O131+O135</f>
        <v>0</v>
      </c>
      <c r="P130" s="816">
        <f t="shared" si="87"/>
        <v>0</v>
      </c>
      <c r="Q130" s="811">
        <f t="shared" si="87"/>
        <v>0</v>
      </c>
      <c r="R130" s="726"/>
      <c r="S130" s="114"/>
      <c r="T130" s="114"/>
      <c r="U130" s="114"/>
    </row>
    <row r="131" spans="1:32">
      <c r="A131" s="631"/>
      <c r="B131" s="664" t="s">
        <v>498</v>
      </c>
      <c r="C131" s="679" t="s">
        <v>37</v>
      </c>
      <c r="D131" s="817">
        <v>0</v>
      </c>
      <c r="E131" s="818">
        <f t="shared" si="79"/>
        <v>0</v>
      </c>
      <c r="F131" s="819">
        <f>IFERROR($D131*F154/100, 0)</f>
        <v>0</v>
      </c>
      <c r="G131" s="820">
        <f>IFERROR($D131*G154/100, 0)</f>
        <v>0</v>
      </c>
      <c r="H131" s="821">
        <f>IFERROR($D131*H154/100, 0)</f>
        <v>0</v>
      </c>
      <c r="I131" s="818">
        <f t="shared" si="74"/>
        <v>0</v>
      </c>
      <c r="J131" s="819">
        <f>IFERROR($D131*J154/100, 0)</f>
        <v>0</v>
      </c>
      <c r="K131" s="820">
        <f>IFERROR($D131*K154/100, 0)</f>
        <v>0</v>
      </c>
      <c r="L131" s="821">
        <f>IFERROR($D131*L154/100, 0)</f>
        <v>0</v>
      </c>
      <c r="M131" s="818">
        <f>IFERROR($D131*M154/100, 0)</f>
        <v>0</v>
      </c>
      <c r="N131" s="822">
        <f t="shared" si="71"/>
        <v>0</v>
      </c>
      <c r="O131" s="820">
        <f>IFERROR($D131*O154/100, 0)</f>
        <v>0</v>
      </c>
      <c r="P131" s="823">
        <f>IFERROR($D131*P154/100, 0)</f>
        <v>0</v>
      </c>
      <c r="Q131" s="818">
        <f>IFERROR($D131*Q154/100, 0)</f>
        <v>0</v>
      </c>
      <c r="R131" s="726" t="s">
        <v>1404</v>
      </c>
      <c r="S131" s="114"/>
      <c r="T131" s="114"/>
      <c r="U131" s="114"/>
    </row>
    <row r="132" spans="1:32">
      <c r="A132" s="631"/>
      <c r="B132" s="664" t="s">
        <v>499</v>
      </c>
      <c r="C132" s="689" t="s">
        <v>40</v>
      </c>
      <c r="D132" s="817">
        <v>0</v>
      </c>
      <c r="E132" s="818">
        <f t="shared" si="79"/>
        <v>0</v>
      </c>
      <c r="F132" s="819">
        <f t="shared" ref="F132:H135" si="88">IFERROR($D132*F155/100, 0)</f>
        <v>0</v>
      </c>
      <c r="G132" s="820">
        <f t="shared" si="88"/>
        <v>0</v>
      </c>
      <c r="H132" s="821">
        <f t="shared" si="88"/>
        <v>0</v>
      </c>
      <c r="I132" s="818">
        <f t="shared" ref="I132:I134" si="89">SUM(J132:L132)</f>
        <v>0</v>
      </c>
      <c r="J132" s="819">
        <f t="shared" ref="J132:Q135" si="90">IFERROR($D132*J155/100, 0)</f>
        <v>0</v>
      </c>
      <c r="K132" s="820">
        <f t="shared" si="90"/>
        <v>0</v>
      </c>
      <c r="L132" s="821">
        <f t="shared" si="90"/>
        <v>0</v>
      </c>
      <c r="M132" s="818">
        <f t="shared" si="90"/>
        <v>0</v>
      </c>
      <c r="N132" s="822">
        <f t="shared" si="71"/>
        <v>0</v>
      </c>
      <c r="O132" s="820">
        <f t="shared" ref="O132:Q134" si="91">IFERROR($D132*O155/100, 0)</f>
        <v>0</v>
      </c>
      <c r="P132" s="823">
        <f t="shared" si="91"/>
        <v>0</v>
      </c>
      <c r="Q132" s="818">
        <f t="shared" si="91"/>
        <v>0</v>
      </c>
      <c r="R132" s="726" t="s">
        <v>1406</v>
      </c>
      <c r="S132" s="114"/>
      <c r="T132" s="114"/>
      <c r="U132" s="114"/>
    </row>
    <row r="133" spans="1:32">
      <c r="A133" s="631"/>
      <c r="B133" s="664" t="s">
        <v>500</v>
      </c>
      <c r="C133" s="689" t="s">
        <v>43</v>
      </c>
      <c r="D133" s="817">
        <v>0</v>
      </c>
      <c r="E133" s="818">
        <f t="shared" si="79"/>
        <v>0</v>
      </c>
      <c r="F133" s="819">
        <f t="shared" si="88"/>
        <v>0</v>
      </c>
      <c r="G133" s="820">
        <f t="shared" si="88"/>
        <v>0</v>
      </c>
      <c r="H133" s="821">
        <f t="shared" si="88"/>
        <v>0</v>
      </c>
      <c r="I133" s="818">
        <f t="shared" si="89"/>
        <v>0</v>
      </c>
      <c r="J133" s="819">
        <f t="shared" si="90"/>
        <v>0</v>
      </c>
      <c r="K133" s="820">
        <f t="shared" si="90"/>
        <v>0</v>
      </c>
      <c r="L133" s="821">
        <f t="shared" si="90"/>
        <v>0</v>
      </c>
      <c r="M133" s="818">
        <f t="shared" si="90"/>
        <v>0</v>
      </c>
      <c r="N133" s="822">
        <f t="shared" si="71"/>
        <v>0</v>
      </c>
      <c r="O133" s="820">
        <f t="shared" si="91"/>
        <v>0</v>
      </c>
      <c r="P133" s="823">
        <f t="shared" si="91"/>
        <v>0</v>
      </c>
      <c r="Q133" s="818">
        <f t="shared" si="91"/>
        <v>0</v>
      </c>
      <c r="R133" s="726" t="s">
        <v>1408</v>
      </c>
      <c r="S133" s="114"/>
      <c r="T133" s="114"/>
      <c r="U133" s="114"/>
    </row>
    <row r="134" spans="1:32" ht="26.25">
      <c r="A134" s="631"/>
      <c r="B134" s="664" t="s">
        <v>501</v>
      </c>
      <c r="C134" s="689" t="s">
        <v>45</v>
      </c>
      <c r="D134" s="817">
        <v>0</v>
      </c>
      <c r="E134" s="818">
        <f t="shared" si="79"/>
        <v>0</v>
      </c>
      <c r="F134" s="819">
        <f t="shared" si="88"/>
        <v>0</v>
      </c>
      <c r="G134" s="820">
        <f t="shared" si="88"/>
        <v>0</v>
      </c>
      <c r="H134" s="821">
        <f t="shared" si="88"/>
        <v>0</v>
      </c>
      <c r="I134" s="818">
        <f t="shared" si="89"/>
        <v>0</v>
      </c>
      <c r="J134" s="819">
        <f t="shared" si="90"/>
        <v>0</v>
      </c>
      <c r="K134" s="820">
        <f t="shared" si="90"/>
        <v>0</v>
      </c>
      <c r="L134" s="821">
        <f t="shared" si="90"/>
        <v>0</v>
      </c>
      <c r="M134" s="818">
        <f t="shared" si="90"/>
        <v>0</v>
      </c>
      <c r="N134" s="822">
        <f t="shared" si="71"/>
        <v>0</v>
      </c>
      <c r="O134" s="820">
        <f t="shared" si="91"/>
        <v>0</v>
      </c>
      <c r="P134" s="823">
        <f t="shared" si="91"/>
        <v>0</v>
      </c>
      <c r="Q134" s="818">
        <f t="shared" si="91"/>
        <v>0</v>
      </c>
      <c r="R134" s="726" t="s">
        <v>1410</v>
      </c>
      <c r="S134" s="114"/>
      <c r="T134" s="114"/>
      <c r="U134" s="114"/>
    </row>
    <row r="135" spans="1:32" ht="26.25">
      <c r="A135" s="631"/>
      <c r="B135" s="664" t="s">
        <v>502</v>
      </c>
      <c r="C135" s="689" t="s">
        <v>605</v>
      </c>
      <c r="D135" s="817">
        <v>0</v>
      </c>
      <c r="E135" s="818">
        <f t="shared" si="79"/>
        <v>0</v>
      </c>
      <c r="F135" s="819">
        <f t="shared" si="88"/>
        <v>0</v>
      </c>
      <c r="G135" s="820">
        <f t="shared" si="88"/>
        <v>0</v>
      </c>
      <c r="H135" s="821">
        <f t="shared" si="88"/>
        <v>0</v>
      </c>
      <c r="I135" s="818">
        <f t="shared" si="74"/>
        <v>0</v>
      </c>
      <c r="J135" s="819">
        <f t="shared" si="90"/>
        <v>0</v>
      </c>
      <c r="K135" s="820">
        <f t="shared" si="90"/>
        <v>0</v>
      </c>
      <c r="L135" s="821">
        <f t="shared" si="90"/>
        <v>0</v>
      </c>
      <c r="M135" s="818">
        <f t="shared" si="90"/>
        <v>0</v>
      </c>
      <c r="N135" s="822">
        <f t="shared" si="71"/>
        <v>0</v>
      </c>
      <c r="O135" s="820">
        <f>IFERROR($D135*O158/100, 0)</f>
        <v>0</v>
      </c>
      <c r="P135" s="823">
        <f t="shared" si="90"/>
        <v>0</v>
      </c>
      <c r="Q135" s="818">
        <f t="shared" si="90"/>
        <v>0</v>
      </c>
      <c r="R135" s="726" t="s">
        <v>1412</v>
      </c>
      <c r="S135" s="114"/>
      <c r="T135" s="114"/>
      <c r="U135" s="114"/>
    </row>
    <row r="136" spans="1:32">
      <c r="A136" s="631"/>
      <c r="B136" s="655" t="s">
        <v>155</v>
      </c>
      <c r="C136" s="691" t="s">
        <v>51</v>
      </c>
      <c r="D136" s="779">
        <f>D137+D138</f>
        <v>0</v>
      </c>
      <c r="E136" s="780">
        <f t="shared" si="79"/>
        <v>0</v>
      </c>
      <c r="F136" s="824">
        <f>F137+F138</f>
        <v>0</v>
      </c>
      <c r="G136" s="825">
        <f>G137+G138</f>
        <v>0</v>
      </c>
      <c r="H136" s="826">
        <f>H137+H138</f>
        <v>0</v>
      </c>
      <c r="I136" s="780">
        <f t="shared" si="74"/>
        <v>0</v>
      </c>
      <c r="J136" s="824">
        <f t="shared" ref="J136:Q136" si="92">J137+J138</f>
        <v>0</v>
      </c>
      <c r="K136" s="825">
        <f t="shared" si="92"/>
        <v>0</v>
      </c>
      <c r="L136" s="826">
        <f t="shared" si="92"/>
        <v>0</v>
      </c>
      <c r="M136" s="780">
        <f t="shared" si="92"/>
        <v>0</v>
      </c>
      <c r="N136" s="827">
        <f t="shared" si="71"/>
        <v>0</v>
      </c>
      <c r="O136" s="825">
        <f>O137+O138</f>
        <v>0</v>
      </c>
      <c r="P136" s="828">
        <f t="shared" si="92"/>
        <v>0</v>
      </c>
      <c r="Q136" s="780">
        <f t="shared" si="92"/>
        <v>0</v>
      </c>
      <c r="R136" s="726"/>
      <c r="S136" s="114"/>
      <c r="T136" s="114"/>
      <c r="U136" s="114"/>
    </row>
    <row r="137" spans="1:32">
      <c r="A137" s="631"/>
      <c r="B137" s="698" t="s">
        <v>669</v>
      </c>
      <c r="C137" s="699" t="s">
        <v>53</v>
      </c>
      <c r="D137" s="829">
        <v>0</v>
      </c>
      <c r="E137" s="818">
        <f t="shared" si="79"/>
        <v>0</v>
      </c>
      <c r="F137" s="819">
        <f t="shared" ref="F137:H138" si="93">IFERROR($D137*F159/100, 0)</f>
        <v>0</v>
      </c>
      <c r="G137" s="820">
        <f t="shared" si="93"/>
        <v>0</v>
      </c>
      <c r="H137" s="821">
        <f t="shared" si="93"/>
        <v>0</v>
      </c>
      <c r="I137" s="818">
        <f t="shared" si="74"/>
        <v>0</v>
      </c>
      <c r="J137" s="819">
        <f t="shared" ref="J137:M138" si="94">IFERROR($D137*J159/100, 0)</f>
        <v>0</v>
      </c>
      <c r="K137" s="820">
        <f t="shared" si="94"/>
        <v>0</v>
      </c>
      <c r="L137" s="821">
        <f t="shared" si="94"/>
        <v>0</v>
      </c>
      <c r="M137" s="818">
        <f t="shared" si="94"/>
        <v>0</v>
      </c>
      <c r="N137" s="822">
        <f t="shared" si="71"/>
        <v>0</v>
      </c>
      <c r="O137" s="820">
        <f t="shared" ref="O137:Q138" si="95">IFERROR($D137*O159/100, 0)</f>
        <v>0</v>
      </c>
      <c r="P137" s="823">
        <f t="shared" si="95"/>
        <v>0</v>
      </c>
      <c r="Q137" s="818">
        <f t="shared" si="95"/>
        <v>0</v>
      </c>
      <c r="R137" s="114" t="s">
        <v>1414</v>
      </c>
      <c r="S137" s="114"/>
      <c r="T137" s="114"/>
      <c r="U137" s="114"/>
    </row>
    <row r="138" spans="1:32">
      <c r="A138" s="631"/>
      <c r="B138" s="698" t="s">
        <v>670</v>
      </c>
      <c r="C138" s="706" t="s">
        <v>671</v>
      </c>
      <c r="D138" s="829">
        <v>0</v>
      </c>
      <c r="E138" s="818">
        <f t="shared" si="79"/>
        <v>0</v>
      </c>
      <c r="F138" s="819">
        <f t="shared" si="93"/>
        <v>0</v>
      </c>
      <c r="G138" s="820">
        <f t="shared" si="93"/>
        <v>0</v>
      </c>
      <c r="H138" s="821">
        <f t="shared" si="93"/>
        <v>0</v>
      </c>
      <c r="I138" s="818">
        <f t="shared" si="74"/>
        <v>0</v>
      </c>
      <c r="J138" s="819">
        <f t="shared" si="94"/>
        <v>0</v>
      </c>
      <c r="K138" s="820">
        <f t="shared" si="94"/>
        <v>0</v>
      </c>
      <c r="L138" s="821">
        <f t="shared" si="94"/>
        <v>0</v>
      </c>
      <c r="M138" s="818">
        <f t="shared" si="94"/>
        <v>0</v>
      </c>
      <c r="N138" s="822">
        <f t="shared" si="71"/>
        <v>0</v>
      </c>
      <c r="O138" s="820">
        <f t="shared" si="95"/>
        <v>0</v>
      </c>
      <c r="P138" s="823">
        <f t="shared" si="95"/>
        <v>0</v>
      </c>
      <c r="Q138" s="818">
        <f t="shared" si="95"/>
        <v>0</v>
      </c>
      <c r="R138" s="114" t="s">
        <v>1416</v>
      </c>
      <c r="S138" s="114"/>
      <c r="T138" s="114"/>
      <c r="U138" s="114"/>
    </row>
    <row r="139" spans="1:32">
      <c r="A139" s="631"/>
      <c r="B139" s="707" t="s">
        <v>157</v>
      </c>
      <c r="C139" s="708" t="s">
        <v>606</v>
      </c>
      <c r="D139" s="779">
        <f>D140+D141+D142</f>
        <v>0</v>
      </c>
      <c r="E139" s="780">
        <f t="shared" ref="E139:Q139" si="96">E140+E141+E142</f>
        <v>0</v>
      </c>
      <c r="F139" s="779">
        <f t="shared" si="96"/>
        <v>0</v>
      </c>
      <c r="G139" s="830">
        <f t="shared" si="96"/>
        <v>0</v>
      </c>
      <c r="H139" s="831">
        <f t="shared" si="96"/>
        <v>0</v>
      </c>
      <c r="I139" s="780">
        <f t="shared" si="96"/>
        <v>0</v>
      </c>
      <c r="J139" s="830">
        <f t="shared" si="96"/>
        <v>0</v>
      </c>
      <c r="K139" s="830">
        <f t="shared" si="96"/>
        <v>0</v>
      </c>
      <c r="L139" s="832">
        <f t="shared" si="96"/>
        <v>0</v>
      </c>
      <c r="M139" s="833">
        <f t="shared" si="96"/>
        <v>0</v>
      </c>
      <c r="N139" s="827">
        <f t="shared" si="71"/>
        <v>0</v>
      </c>
      <c r="O139" s="830">
        <f>O140+O141+O142</f>
        <v>0</v>
      </c>
      <c r="P139" s="834">
        <f t="shared" si="96"/>
        <v>0</v>
      </c>
      <c r="Q139" s="833">
        <f t="shared" si="96"/>
        <v>0</v>
      </c>
      <c r="R139" s="114"/>
      <c r="S139" s="114"/>
      <c r="T139" s="114"/>
      <c r="U139" s="114"/>
    </row>
    <row r="140" spans="1:32">
      <c r="A140" s="631"/>
      <c r="B140" s="709" t="s">
        <v>503</v>
      </c>
      <c r="C140" s="710" t="s">
        <v>1434</v>
      </c>
      <c r="D140" s="835">
        <v>0</v>
      </c>
      <c r="E140" s="818">
        <f>SUM(F140:H140)</f>
        <v>0</v>
      </c>
      <c r="F140" s="819">
        <f t="shared" ref="F140:H142" si="97">IFERROR($D140*F161/100, 0)</f>
        <v>0</v>
      </c>
      <c r="G140" s="820">
        <f t="shared" si="97"/>
        <v>0</v>
      </c>
      <c r="H140" s="821">
        <f t="shared" si="97"/>
        <v>0</v>
      </c>
      <c r="I140" s="818">
        <f t="shared" si="74"/>
        <v>0</v>
      </c>
      <c r="J140" s="819">
        <f t="shared" ref="J140:M142" si="98">IFERROR($D140*J161/100, 0)</f>
        <v>0</v>
      </c>
      <c r="K140" s="820">
        <f t="shared" si="98"/>
        <v>0</v>
      </c>
      <c r="L140" s="821">
        <f t="shared" si="98"/>
        <v>0</v>
      </c>
      <c r="M140" s="818">
        <f t="shared" si="98"/>
        <v>0</v>
      </c>
      <c r="N140" s="822">
        <f t="shared" si="71"/>
        <v>0</v>
      </c>
      <c r="O140" s="820">
        <f t="shared" ref="O140:Q142" si="99">IFERROR($D140*O161/100, 0)</f>
        <v>0</v>
      </c>
      <c r="P140" s="823">
        <f t="shared" si="99"/>
        <v>0</v>
      </c>
      <c r="Q140" s="818">
        <f t="shared" si="99"/>
        <v>0</v>
      </c>
      <c r="R140" s="114" t="s">
        <v>1418</v>
      </c>
      <c r="S140" s="114"/>
      <c r="T140" s="114"/>
      <c r="U140" s="114"/>
    </row>
    <row r="141" spans="1:32">
      <c r="A141" s="631"/>
      <c r="B141" s="698" t="s">
        <v>504</v>
      </c>
      <c r="C141" s="710" t="s">
        <v>47</v>
      </c>
      <c r="D141" s="835">
        <v>0</v>
      </c>
      <c r="E141" s="818">
        <f>SUM(F141:H141)</f>
        <v>0</v>
      </c>
      <c r="F141" s="819">
        <f t="shared" si="97"/>
        <v>0</v>
      </c>
      <c r="G141" s="820">
        <f t="shared" si="97"/>
        <v>0</v>
      </c>
      <c r="H141" s="821">
        <f t="shared" si="97"/>
        <v>0</v>
      </c>
      <c r="I141" s="818">
        <f t="shared" si="74"/>
        <v>0</v>
      </c>
      <c r="J141" s="819">
        <f t="shared" si="98"/>
        <v>0</v>
      </c>
      <c r="K141" s="820">
        <f t="shared" si="98"/>
        <v>0</v>
      </c>
      <c r="L141" s="821">
        <f t="shared" si="98"/>
        <v>0</v>
      </c>
      <c r="M141" s="818">
        <f t="shared" si="98"/>
        <v>0</v>
      </c>
      <c r="N141" s="822">
        <f t="shared" si="71"/>
        <v>0</v>
      </c>
      <c r="O141" s="820">
        <f t="shared" si="99"/>
        <v>0</v>
      </c>
      <c r="P141" s="823">
        <f t="shared" si="99"/>
        <v>0</v>
      </c>
      <c r="Q141" s="818">
        <f t="shared" si="99"/>
        <v>0</v>
      </c>
      <c r="R141" s="114" t="s">
        <v>1420</v>
      </c>
      <c r="S141" s="114"/>
      <c r="T141" s="114"/>
      <c r="U141" s="114"/>
    </row>
    <row r="142" spans="1:32" ht="15.75" thickBot="1">
      <c r="A142" s="631"/>
      <c r="B142" s="756" t="s">
        <v>505</v>
      </c>
      <c r="C142" s="712" t="s">
        <v>1435</v>
      </c>
      <c r="D142" s="817">
        <v>0</v>
      </c>
      <c r="E142" s="818">
        <f>SUM(F142:H142)</f>
        <v>0</v>
      </c>
      <c r="F142" s="819">
        <f t="shared" si="97"/>
        <v>0</v>
      </c>
      <c r="G142" s="820">
        <f t="shared" si="97"/>
        <v>0</v>
      </c>
      <c r="H142" s="821">
        <f t="shared" si="97"/>
        <v>0</v>
      </c>
      <c r="I142" s="818">
        <f t="shared" si="74"/>
        <v>0</v>
      </c>
      <c r="J142" s="819">
        <f t="shared" si="98"/>
        <v>0</v>
      </c>
      <c r="K142" s="820">
        <f t="shared" si="98"/>
        <v>0</v>
      </c>
      <c r="L142" s="821">
        <f t="shared" si="98"/>
        <v>0</v>
      </c>
      <c r="M142" s="818">
        <f t="shared" si="98"/>
        <v>0</v>
      </c>
      <c r="N142" s="822">
        <f t="shared" si="71"/>
        <v>0</v>
      </c>
      <c r="O142" s="820">
        <f t="shared" si="99"/>
        <v>0</v>
      </c>
      <c r="P142" s="823">
        <f t="shared" si="99"/>
        <v>0</v>
      </c>
      <c r="Q142" s="818">
        <f t="shared" si="99"/>
        <v>0</v>
      </c>
      <c r="R142" s="114" t="s">
        <v>1422</v>
      </c>
      <c r="S142" s="114"/>
      <c r="T142" s="114"/>
      <c r="U142" s="114"/>
    </row>
    <row r="143" spans="1:32" ht="64.5" thickBot="1">
      <c r="A143" s="631"/>
      <c r="B143" s="635" t="s">
        <v>191</v>
      </c>
      <c r="C143" s="764" t="s">
        <v>672</v>
      </c>
      <c r="D143" s="637" t="s">
        <v>239</v>
      </c>
      <c r="E143" s="638" t="s">
        <v>240</v>
      </c>
      <c r="F143" s="639" t="s">
        <v>241</v>
      </c>
      <c r="G143" s="640" t="s">
        <v>242</v>
      </c>
      <c r="H143" s="641" t="s">
        <v>243</v>
      </c>
      <c r="I143" s="638" t="s">
        <v>244</v>
      </c>
      <c r="J143" s="639" t="s">
        <v>245</v>
      </c>
      <c r="K143" s="640" t="s">
        <v>246</v>
      </c>
      <c r="L143" s="765" t="s">
        <v>247</v>
      </c>
      <c r="M143" s="638" t="s">
        <v>248</v>
      </c>
      <c r="N143" s="642" t="s">
        <v>249</v>
      </c>
      <c r="O143" s="644" t="s">
        <v>592</v>
      </c>
      <c r="P143" s="766" t="s">
        <v>251</v>
      </c>
      <c r="Q143" s="646" t="s">
        <v>252</v>
      </c>
      <c r="R143" s="114"/>
      <c r="S143" s="114"/>
      <c r="T143" s="114"/>
      <c r="U143" s="114"/>
    </row>
    <row r="144" spans="1:32" s="114" customFormat="1">
      <c r="A144" s="631"/>
      <c r="B144" s="767" t="s">
        <v>193</v>
      </c>
      <c r="C144" s="768" t="s">
        <v>673</v>
      </c>
      <c r="D144" s="769">
        <f t="shared" ref="D144:D164" si="100">O144+E144+I144+M144+P144+Q144</f>
        <v>100.00000000000003</v>
      </c>
      <c r="E144" s="770">
        <f t="shared" ref="E144:E164" si="101">SUM(F144:H144)</f>
        <v>39.251640163678019</v>
      </c>
      <c r="F144" s="771">
        <f>'4'!F$242</f>
        <v>10.294100200700518</v>
      </c>
      <c r="G144" s="772">
        <f>'4'!G$242</f>
        <v>3.7071733986475635</v>
      </c>
      <c r="H144" s="773">
        <f>'4'!H$242</f>
        <v>25.250366564329941</v>
      </c>
      <c r="I144" s="770">
        <f t="shared" ref="I144:I164" si="102">SUM(J144:L144)</f>
        <v>49.377735170001273</v>
      </c>
      <c r="J144" s="771">
        <f>'4'!J$242</f>
        <v>23.601006371984703</v>
      </c>
      <c r="K144" s="772">
        <f>'4'!K$242</f>
        <v>22.285711325045728</v>
      </c>
      <c r="L144" s="773">
        <f>'4'!L$242</f>
        <v>3.4910174729708401</v>
      </c>
      <c r="M144" s="774">
        <f>'4'!M$242</f>
        <v>3.2228796342489345</v>
      </c>
      <c r="N144" s="775">
        <f t="shared" ref="N144:N164" si="103">O144+P144</f>
        <v>4.118752072398765</v>
      </c>
      <c r="O144" s="772">
        <f>'4'!O$242</f>
        <v>4.118752072398765</v>
      </c>
      <c r="P144" s="776">
        <f>'4'!P$242</f>
        <v>0</v>
      </c>
      <c r="Q144" s="774">
        <f>'4'!Q$242</f>
        <v>4.0289929596730261</v>
      </c>
      <c r="V144"/>
      <c r="W144"/>
      <c r="X144"/>
      <c r="Y144"/>
      <c r="Z144"/>
      <c r="AA144"/>
      <c r="AB144"/>
      <c r="AC144"/>
      <c r="AD144"/>
      <c r="AE144"/>
      <c r="AF144"/>
    </row>
    <row r="145" spans="1:32" s="114" customFormat="1">
      <c r="A145" s="631"/>
      <c r="B145" s="777" t="s">
        <v>195</v>
      </c>
      <c r="C145" s="778" t="s">
        <v>674</v>
      </c>
      <c r="D145" s="779">
        <f t="shared" si="100"/>
        <v>100.00000000000003</v>
      </c>
      <c r="E145" s="780">
        <f t="shared" si="101"/>
        <v>39.251640163678019</v>
      </c>
      <c r="F145" s="781">
        <f>'4'!F$242</f>
        <v>10.294100200700518</v>
      </c>
      <c r="G145" s="782">
        <f>'4'!G$242</f>
        <v>3.7071733986475635</v>
      </c>
      <c r="H145" s="783">
        <f>'4'!H$242</f>
        <v>25.250366564329941</v>
      </c>
      <c r="I145" s="780">
        <f t="shared" si="102"/>
        <v>49.377735170001273</v>
      </c>
      <c r="J145" s="781">
        <f>'4'!J$242</f>
        <v>23.601006371984703</v>
      </c>
      <c r="K145" s="782">
        <f>'4'!K$242</f>
        <v>22.285711325045728</v>
      </c>
      <c r="L145" s="783">
        <f>'4'!L$242</f>
        <v>3.4910174729708401</v>
      </c>
      <c r="M145" s="784">
        <f>'4'!M$242</f>
        <v>3.2228796342489345</v>
      </c>
      <c r="N145" s="775">
        <f t="shared" si="103"/>
        <v>4.118752072398765</v>
      </c>
      <c r="O145" s="782">
        <f>'4'!O$242</f>
        <v>4.118752072398765</v>
      </c>
      <c r="P145" s="785">
        <f>'4'!P$242</f>
        <v>0</v>
      </c>
      <c r="Q145" s="784">
        <f>'4'!Q$242</f>
        <v>4.0289929596730261</v>
      </c>
      <c r="V145"/>
      <c r="W145"/>
      <c r="X145"/>
      <c r="Y145"/>
      <c r="Z145"/>
      <c r="AA145"/>
      <c r="AB145"/>
      <c r="AC145"/>
      <c r="AD145"/>
      <c r="AE145"/>
      <c r="AF145"/>
    </row>
    <row r="146" spans="1:32" s="114" customFormat="1">
      <c r="A146" s="631"/>
      <c r="B146" s="777" t="s">
        <v>203</v>
      </c>
      <c r="C146" s="778" t="s">
        <v>675</v>
      </c>
      <c r="D146" s="779">
        <f t="shared" si="100"/>
        <v>100.00000000000003</v>
      </c>
      <c r="E146" s="780">
        <f t="shared" si="101"/>
        <v>39.251640163678019</v>
      </c>
      <c r="F146" s="781">
        <f>'4'!F$242</f>
        <v>10.294100200700518</v>
      </c>
      <c r="G146" s="782">
        <f>'4'!G$242</f>
        <v>3.7071733986475635</v>
      </c>
      <c r="H146" s="783">
        <f>'4'!H$242</f>
        <v>25.250366564329941</v>
      </c>
      <c r="I146" s="780">
        <f t="shared" si="102"/>
        <v>49.377735170001273</v>
      </c>
      <c r="J146" s="781">
        <f>'4'!J$242</f>
        <v>23.601006371984703</v>
      </c>
      <c r="K146" s="782">
        <f>'4'!K$242</f>
        <v>22.285711325045728</v>
      </c>
      <c r="L146" s="783">
        <f>'4'!L$242</f>
        <v>3.4910174729708401</v>
      </c>
      <c r="M146" s="784">
        <f>'4'!M$242</f>
        <v>3.2228796342489345</v>
      </c>
      <c r="N146" s="775">
        <f t="shared" si="103"/>
        <v>4.118752072398765</v>
      </c>
      <c r="O146" s="782">
        <f>'4'!O$242</f>
        <v>4.118752072398765</v>
      </c>
      <c r="P146" s="785">
        <f>'4'!P$242</f>
        <v>0</v>
      </c>
      <c r="Q146" s="784">
        <f>'4'!Q$242</f>
        <v>4.0289929596730261</v>
      </c>
      <c r="V146"/>
      <c r="W146"/>
      <c r="X146"/>
      <c r="Y146"/>
      <c r="Z146"/>
      <c r="AA146"/>
      <c r="AB146"/>
      <c r="AC146"/>
      <c r="AD146"/>
      <c r="AE146"/>
      <c r="AF146"/>
    </row>
    <row r="147" spans="1:32" s="114" customFormat="1">
      <c r="A147" s="631"/>
      <c r="B147" s="786" t="s">
        <v>676</v>
      </c>
      <c r="C147" s="778" t="s">
        <v>677</v>
      </c>
      <c r="D147" s="779">
        <f t="shared" si="100"/>
        <v>100.00000000000003</v>
      </c>
      <c r="E147" s="780">
        <f t="shared" si="101"/>
        <v>39.251640163678019</v>
      </c>
      <c r="F147" s="781">
        <f>'4'!F$242</f>
        <v>10.294100200700518</v>
      </c>
      <c r="G147" s="782">
        <f>'4'!G$242</f>
        <v>3.7071733986475635</v>
      </c>
      <c r="H147" s="783">
        <f>'4'!H$242</f>
        <v>25.250366564329941</v>
      </c>
      <c r="I147" s="780">
        <f t="shared" si="102"/>
        <v>49.377735170001273</v>
      </c>
      <c r="J147" s="781">
        <f>'4'!J$242</f>
        <v>23.601006371984703</v>
      </c>
      <c r="K147" s="782">
        <f>'4'!K$242</f>
        <v>22.285711325045728</v>
      </c>
      <c r="L147" s="783">
        <f>'4'!L$242</f>
        <v>3.4910174729708401</v>
      </c>
      <c r="M147" s="784">
        <f>'4'!M$242</f>
        <v>3.2228796342489345</v>
      </c>
      <c r="N147" s="775">
        <f t="shared" si="103"/>
        <v>4.118752072398765</v>
      </c>
      <c r="O147" s="782">
        <f>'4'!O$242</f>
        <v>4.118752072398765</v>
      </c>
      <c r="P147" s="785">
        <f>'4'!P$242</f>
        <v>0</v>
      </c>
      <c r="Q147" s="784">
        <f>'4'!Q$242</f>
        <v>4.0289929596730261</v>
      </c>
      <c r="V147"/>
      <c r="W147"/>
      <c r="X147"/>
      <c r="Y147"/>
      <c r="Z147"/>
      <c r="AA147"/>
      <c r="AB147"/>
      <c r="AC147"/>
      <c r="AD147"/>
      <c r="AE147"/>
      <c r="AF147"/>
    </row>
    <row r="148" spans="1:32" s="114" customFormat="1">
      <c r="A148" s="631"/>
      <c r="B148" s="777" t="s">
        <v>678</v>
      </c>
      <c r="C148" s="778" t="s">
        <v>679</v>
      </c>
      <c r="D148" s="779">
        <f t="shared" si="100"/>
        <v>100.00000000000003</v>
      </c>
      <c r="E148" s="780">
        <f t="shared" si="101"/>
        <v>39.251640163678019</v>
      </c>
      <c r="F148" s="781">
        <f>'4'!F$242</f>
        <v>10.294100200700518</v>
      </c>
      <c r="G148" s="782">
        <f>'4'!G$242</f>
        <v>3.7071733986475635</v>
      </c>
      <c r="H148" s="783">
        <f>'4'!H$242</f>
        <v>25.250366564329941</v>
      </c>
      <c r="I148" s="780">
        <f t="shared" si="102"/>
        <v>49.377735170001273</v>
      </c>
      <c r="J148" s="781">
        <f>'4'!J$242</f>
        <v>23.601006371984703</v>
      </c>
      <c r="K148" s="782">
        <f>'4'!K$242</f>
        <v>22.285711325045728</v>
      </c>
      <c r="L148" s="783">
        <f>'4'!L$242</f>
        <v>3.4910174729708401</v>
      </c>
      <c r="M148" s="784">
        <f>'4'!M$242</f>
        <v>3.2228796342489345</v>
      </c>
      <c r="N148" s="775">
        <f t="shared" si="103"/>
        <v>4.118752072398765</v>
      </c>
      <c r="O148" s="782">
        <f>'4'!O$242</f>
        <v>4.118752072398765</v>
      </c>
      <c r="P148" s="785">
        <f>'4'!P$242</f>
        <v>0</v>
      </c>
      <c r="Q148" s="784">
        <f>'4'!Q$242</f>
        <v>4.0289929596730261</v>
      </c>
      <c r="V148"/>
      <c r="W148"/>
      <c r="X148"/>
      <c r="Y148"/>
      <c r="Z148"/>
      <c r="AA148"/>
      <c r="AB148"/>
      <c r="AC148"/>
      <c r="AD148"/>
      <c r="AE148"/>
      <c r="AF148"/>
    </row>
    <row r="149" spans="1:32" s="114" customFormat="1">
      <c r="A149" s="631"/>
      <c r="B149" s="777" t="s">
        <v>680</v>
      </c>
      <c r="C149" s="778" t="s">
        <v>681</v>
      </c>
      <c r="D149" s="779">
        <f t="shared" si="100"/>
        <v>100.00000000000003</v>
      </c>
      <c r="E149" s="780">
        <f t="shared" si="101"/>
        <v>39.251640163678019</v>
      </c>
      <c r="F149" s="781">
        <f>'4'!F$242</f>
        <v>10.294100200700518</v>
      </c>
      <c r="G149" s="782">
        <f>'4'!G$242</f>
        <v>3.7071733986475635</v>
      </c>
      <c r="H149" s="783">
        <f>'4'!H$242</f>
        <v>25.250366564329941</v>
      </c>
      <c r="I149" s="780">
        <f t="shared" si="102"/>
        <v>49.377735170001273</v>
      </c>
      <c r="J149" s="781">
        <f>'4'!J$242</f>
        <v>23.601006371984703</v>
      </c>
      <c r="K149" s="782">
        <f>'4'!K$242</f>
        <v>22.285711325045728</v>
      </c>
      <c r="L149" s="783">
        <f>'4'!L$242</f>
        <v>3.4910174729708401</v>
      </c>
      <c r="M149" s="784">
        <f>'4'!M$242</f>
        <v>3.2228796342489345</v>
      </c>
      <c r="N149" s="775">
        <f t="shared" si="103"/>
        <v>4.118752072398765</v>
      </c>
      <c r="O149" s="782">
        <f>'4'!O$242</f>
        <v>4.118752072398765</v>
      </c>
      <c r="P149" s="785">
        <f>'4'!P$242</f>
        <v>0</v>
      </c>
      <c r="Q149" s="784">
        <f>'4'!Q$242</f>
        <v>4.0289929596730261</v>
      </c>
      <c r="V149"/>
      <c r="W149"/>
      <c r="X149"/>
      <c r="Y149"/>
      <c r="Z149"/>
      <c r="AA149"/>
      <c r="AB149"/>
      <c r="AC149"/>
      <c r="AD149"/>
      <c r="AE149"/>
      <c r="AF149"/>
    </row>
    <row r="150" spans="1:32" s="114" customFormat="1">
      <c r="A150" s="631"/>
      <c r="B150" s="777" t="s">
        <v>682</v>
      </c>
      <c r="C150" s="778" t="s">
        <v>683</v>
      </c>
      <c r="D150" s="779">
        <f t="shared" si="100"/>
        <v>100.00000000000003</v>
      </c>
      <c r="E150" s="780">
        <f t="shared" si="101"/>
        <v>39.251640163678019</v>
      </c>
      <c r="F150" s="781">
        <f>'4'!F$242</f>
        <v>10.294100200700518</v>
      </c>
      <c r="G150" s="782">
        <f>'4'!G$242</f>
        <v>3.7071733986475635</v>
      </c>
      <c r="H150" s="783">
        <f>'4'!H$242</f>
        <v>25.250366564329941</v>
      </c>
      <c r="I150" s="780">
        <f t="shared" si="102"/>
        <v>49.377735170001273</v>
      </c>
      <c r="J150" s="781">
        <f>'4'!J$242</f>
        <v>23.601006371984703</v>
      </c>
      <c r="K150" s="782">
        <f>'4'!K$242</f>
        <v>22.285711325045728</v>
      </c>
      <c r="L150" s="783">
        <f>'4'!L$242</f>
        <v>3.4910174729708401</v>
      </c>
      <c r="M150" s="784">
        <f>'4'!M$242</f>
        <v>3.2228796342489345</v>
      </c>
      <c r="N150" s="775">
        <f t="shared" si="103"/>
        <v>4.118752072398765</v>
      </c>
      <c r="O150" s="782">
        <f>'4'!O$242</f>
        <v>4.118752072398765</v>
      </c>
      <c r="P150" s="785">
        <f>'4'!P$242</f>
        <v>0</v>
      </c>
      <c r="Q150" s="784">
        <f>'4'!Q$242</f>
        <v>4.0289929596730261</v>
      </c>
      <c r="V150"/>
      <c r="W150"/>
      <c r="X150"/>
      <c r="Y150"/>
      <c r="Z150"/>
      <c r="AA150"/>
      <c r="AB150"/>
      <c r="AC150"/>
      <c r="AD150"/>
      <c r="AE150"/>
      <c r="AF150"/>
    </row>
    <row r="151" spans="1:32" s="114" customFormat="1">
      <c r="A151" s="631"/>
      <c r="B151" s="777" t="s">
        <v>684</v>
      </c>
      <c r="C151" s="778" t="s">
        <v>685</v>
      </c>
      <c r="D151" s="779">
        <f t="shared" si="100"/>
        <v>100.00000000000003</v>
      </c>
      <c r="E151" s="780">
        <f t="shared" si="101"/>
        <v>39.251640163678019</v>
      </c>
      <c r="F151" s="781">
        <f>'4'!F$242</f>
        <v>10.294100200700518</v>
      </c>
      <c r="G151" s="782">
        <f>'4'!G$242</f>
        <v>3.7071733986475635</v>
      </c>
      <c r="H151" s="783">
        <f>'4'!H$242</f>
        <v>25.250366564329941</v>
      </c>
      <c r="I151" s="780">
        <f t="shared" si="102"/>
        <v>49.377735170001273</v>
      </c>
      <c r="J151" s="781">
        <f>'4'!J$242</f>
        <v>23.601006371984703</v>
      </c>
      <c r="K151" s="782">
        <f>'4'!K$242</f>
        <v>22.285711325045728</v>
      </c>
      <c r="L151" s="783">
        <f>'4'!L$242</f>
        <v>3.4910174729708401</v>
      </c>
      <c r="M151" s="784">
        <f>'4'!M$242</f>
        <v>3.2228796342489345</v>
      </c>
      <c r="N151" s="775">
        <f t="shared" si="103"/>
        <v>4.118752072398765</v>
      </c>
      <c r="O151" s="782">
        <f>'4'!O$242</f>
        <v>4.118752072398765</v>
      </c>
      <c r="P151" s="785">
        <f>'4'!P$242</f>
        <v>0</v>
      </c>
      <c r="Q151" s="784">
        <f>'4'!Q$242</f>
        <v>4.0289929596730261</v>
      </c>
      <c r="V151"/>
      <c r="W151"/>
      <c r="X151"/>
      <c r="Y151"/>
      <c r="Z151"/>
      <c r="AA151"/>
      <c r="AB151"/>
      <c r="AC151"/>
      <c r="AD151"/>
      <c r="AE151"/>
      <c r="AF151"/>
    </row>
    <row r="152" spans="1:32" s="114" customFormat="1">
      <c r="A152" s="631"/>
      <c r="B152" s="777" t="s">
        <v>686</v>
      </c>
      <c r="C152" s="778" t="s">
        <v>687</v>
      </c>
      <c r="D152" s="779">
        <f t="shared" si="100"/>
        <v>100.00000000000003</v>
      </c>
      <c r="E152" s="780">
        <f t="shared" si="101"/>
        <v>39.251640163678019</v>
      </c>
      <c r="F152" s="781">
        <f>'4'!F$242</f>
        <v>10.294100200700518</v>
      </c>
      <c r="G152" s="782">
        <f>'4'!G$242</f>
        <v>3.7071733986475635</v>
      </c>
      <c r="H152" s="783">
        <f>'4'!H$242</f>
        <v>25.250366564329941</v>
      </c>
      <c r="I152" s="780">
        <f t="shared" si="102"/>
        <v>49.377735170001273</v>
      </c>
      <c r="J152" s="781">
        <f>'4'!J$242</f>
        <v>23.601006371984703</v>
      </c>
      <c r="K152" s="782">
        <f>'4'!K$242</f>
        <v>22.285711325045728</v>
      </c>
      <c r="L152" s="783">
        <f>'4'!L$242</f>
        <v>3.4910174729708401</v>
      </c>
      <c r="M152" s="784">
        <f>'4'!M$242</f>
        <v>3.2228796342489345</v>
      </c>
      <c r="N152" s="775">
        <f t="shared" si="103"/>
        <v>4.118752072398765</v>
      </c>
      <c r="O152" s="782">
        <f>'4'!O$242</f>
        <v>4.118752072398765</v>
      </c>
      <c r="P152" s="785">
        <f>'4'!P$242</f>
        <v>0</v>
      </c>
      <c r="Q152" s="784">
        <f>'4'!Q$242</f>
        <v>4.0289929596730261</v>
      </c>
      <c r="V152"/>
      <c r="W152"/>
      <c r="X152"/>
      <c r="Y152"/>
      <c r="Z152"/>
      <c r="AA152"/>
      <c r="AB152"/>
      <c r="AC152"/>
      <c r="AD152"/>
      <c r="AE152"/>
      <c r="AF152"/>
    </row>
    <row r="153" spans="1:32" s="114" customFormat="1">
      <c r="A153" s="631"/>
      <c r="B153" s="786" t="s">
        <v>688</v>
      </c>
      <c r="C153" s="778" t="s">
        <v>689</v>
      </c>
      <c r="D153" s="779">
        <f t="shared" si="100"/>
        <v>100.00000000000003</v>
      </c>
      <c r="E153" s="780">
        <f t="shared" si="101"/>
        <v>39.251640163678019</v>
      </c>
      <c r="F153" s="781">
        <f>'4'!F$242</f>
        <v>10.294100200700518</v>
      </c>
      <c r="G153" s="782">
        <f>'4'!G$242</f>
        <v>3.7071733986475635</v>
      </c>
      <c r="H153" s="783">
        <f>'4'!H$242</f>
        <v>25.250366564329941</v>
      </c>
      <c r="I153" s="780">
        <f t="shared" si="102"/>
        <v>49.377735170001273</v>
      </c>
      <c r="J153" s="781">
        <f>'4'!J$242</f>
        <v>23.601006371984703</v>
      </c>
      <c r="K153" s="782">
        <f>'4'!K$242</f>
        <v>22.285711325045728</v>
      </c>
      <c r="L153" s="783">
        <f>'4'!L$242</f>
        <v>3.4910174729708401</v>
      </c>
      <c r="M153" s="784">
        <f>'4'!M$242</f>
        <v>3.2228796342489345</v>
      </c>
      <c r="N153" s="775">
        <f t="shared" si="103"/>
        <v>4.118752072398765</v>
      </c>
      <c r="O153" s="782">
        <f>'4'!O$242</f>
        <v>4.118752072398765</v>
      </c>
      <c r="P153" s="785">
        <f>'4'!P$242</f>
        <v>0</v>
      </c>
      <c r="Q153" s="784">
        <f>'4'!Q$242</f>
        <v>4.0289929596730261</v>
      </c>
      <c r="V153"/>
      <c r="W153"/>
      <c r="X153"/>
      <c r="Y153"/>
      <c r="Z153"/>
      <c r="AA153"/>
      <c r="AB153"/>
      <c r="AC153"/>
      <c r="AD153"/>
      <c r="AE153"/>
      <c r="AF153"/>
    </row>
    <row r="154" spans="1:32" s="114" customFormat="1">
      <c r="A154" s="631"/>
      <c r="B154" s="786" t="s">
        <v>690</v>
      </c>
      <c r="C154" s="778" t="s">
        <v>691</v>
      </c>
      <c r="D154" s="779">
        <f t="shared" si="100"/>
        <v>100.00000000000003</v>
      </c>
      <c r="E154" s="780">
        <f t="shared" si="101"/>
        <v>39.251640163678019</v>
      </c>
      <c r="F154" s="781">
        <f>'4'!F$242</f>
        <v>10.294100200700518</v>
      </c>
      <c r="G154" s="782">
        <f>'4'!G$242</f>
        <v>3.7071733986475635</v>
      </c>
      <c r="H154" s="783">
        <f>'4'!H$242</f>
        <v>25.250366564329941</v>
      </c>
      <c r="I154" s="780">
        <f t="shared" si="102"/>
        <v>49.377735170001273</v>
      </c>
      <c r="J154" s="781">
        <f>'4'!J$242</f>
        <v>23.601006371984703</v>
      </c>
      <c r="K154" s="782">
        <f>'4'!K$242</f>
        <v>22.285711325045728</v>
      </c>
      <c r="L154" s="783">
        <f>'4'!L$242</f>
        <v>3.4910174729708401</v>
      </c>
      <c r="M154" s="784">
        <f>'4'!M$242</f>
        <v>3.2228796342489345</v>
      </c>
      <c r="N154" s="775">
        <f t="shared" si="103"/>
        <v>4.118752072398765</v>
      </c>
      <c r="O154" s="782">
        <f>'4'!O$242</f>
        <v>4.118752072398765</v>
      </c>
      <c r="P154" s="785">
        <f>'4'!P$242</f>
        <v>0</v>
      </c>
      <c r="Q154" s="784">
        <f>'4'!Q$242</f>
        <v>4.0289929596730261</v>
      </c>
      <c r="V154"/>
      <c r="W154"/>
      <c r="X154"/>
      <c r="Y154"/>
      <c r="Z154"/>
      <c r="AA154"/>
      <c r="AB154"/>
      <c r="AC154"/>
      <c r="AD154"/>
      <c r="AE154"/>
      <c r="AF154"/>
    </row>
    <row r="155" spans="1:32" s="114" customFormat="1">
      <c r="A155" s="631"/>
      <c r="B155" s="786" t="s">
        <v>692</v>
      </c>
      <c r="C155" s="778" t="s">
        <v>693</v>
      </c>
      <c r="D155" s="779">
        <f t="shared" si="100"/>
        <v>100.00000000000003</v>
      </c>
      <c r="E155" s="780">
        <f t="shared" si="101"/>
        <v>39.251640163678019</v>
      </c>
      <c r="F155" s="781">
        <f>'4'!F$242</f>
        <v>10.294100200700518</v>
      </c>
      <c r="G155" s="782">
        <f>'4'!G$242</f>
        <v>3.7071733986475635</v>
      </c>
      <c r="H155" s="783">
        <f>'4'!H$242</f>
        <v>25.250366564329941</v>
      </c>
      <c r="I155" s="780">
        <f t="shared" si="102"/>
        <v>49.377735170001273</v>
      </c>
      <c r="J155" s="781">
        <f>'4'!J$242</f>
        <v>23.601006371984703</v>
      </c>
      <c r="K155" s="782">
        <f>'4'!K$242</f>
        <v>22.285711325045728</v>
      </c>
      <c r="L155" s="783">
        <f>'4'!L$242</f>
        <v>3.4910174729708401</v>
      </c>
      <c r="M155" s="784">
        <f>'4'!M$242</f>
        <v>3.2228796342489345</v>
      </c>
      <c r="N155" s="775">
        <f t="shared" si="103"/>
        <v>4.118752072398765</v>
      </c>
      <c r="O155" s="782">
        <f>'4'!O$242</f>
        <v>4.118752072398765</v>
      </c>
      <c r="P155" s="785">
        <f>'4'!P$242</f>
        <v>0</v>
      </c>
      <c r="Q155" s="784">
        <f>'4'!Q$242</f>
        <v>4.0289929596730261</v>
      </c>
      <c r="V155"/>
      <c r="W155"/>
      <c r="X155"/>
      <c r="Y155"/>
      <c r="Z155"/>
      <c r="AA155"/>
      <c r="AB155"/>
      <c r="AC155"/>
      <c r="AD155"/>
      <c r="AE155"/>
      <c r="AF155"/>
    </row>
    <row r="156" spans="1:32" s="114" customFormat="1">
      <c r="A156" s="631"/>
      <c r="B156" s="786" t="s">
        <v>694</v>
      </c>
      <c r="C156" s="778" t="s">
        <v>695</v>
      </c>
      <c r="D156" s="779">
        <f t="shared" si="100"/>
        <v>100.00000000000003</v>
      </c>
      <c r="E156" s="780">
        <f t="shared" si="101"/>
        <v>39.251640163678019</v>
      </c>
      <c r="F156" s="781">
        <f>'4'!F$242</f>
        <v>10.294100200700518</v>
      </c>
      <c r="G156" s="782">
        <f>'4'!G$242</f>
        <v>3.7071733986475635</v>
      </c>
      <c r="H156" s="783">
        <f>'4'!H$242</f>
        <v>25.250366564329941</v>
      </c>
      <c r="I156" s="780">
        <f t="shared" si="102"/>
        <v>49.377735170001273</v>
      </c>
      <c r="J156" s="781">
        <f>'4'!J$242</f>
        <v>23.601006371984703</v>
      </c>
      <c r="K156" s="782">
        <f>'4'!K$242</f>
        <v>22.285711325045728</v>
      </c>
      <c r="L156" s="783">
        <f>'4'!L$242</f>
        <v>3.4910174729708401</v>
      </c>
      <c r="M156" s="784">
        <f>'4'!M$242</f>
        <v>3.2228796342489345</v>
      </c>
      <c r="N156" s="775">
        <f t="shared" si="103"/>
        <v>4.118752072398765</v>
      </c>
      <c r="O156" s="782">
        <f>'4'!O$242</f>
        <v>4.118752072398765</v>
      </c>
      <c r="P156" s="785">
        <f>'4'!P$242</f>
        <v>0</v>
      </c>
      <c r="Q156" s="784">
        <f>'4'!Q$242</f>
        <v>4.0289929596730261</v>
      </c>
      <c r="V156"/>
      <c r="W156"/>
      <c r="X156"/>
      <c r="Y156"/>
      <c r="Z156"/>
      <c r="AA156"/>
      <c r="AB156"/>
      <c r="AC156"/>
      <c r="AD156"/>
      <c r="AE156"/>
      <c r="AF156"/>
    </row>
    <row r="157" spans="1:32" s="114" customFormat="1">
      <c r="A157" s="631"/>
      <c r="B157" s="786" t="s">
        <v>696</v>
      </c>
      <c r="C157" s="778" t="s">
        <v>697</v>
      </c>
      <c r="D157" s="779">
        <f t="shared" si="100"/>
        <v>100.00000000000003</v>
      </c>
      <c r="E157" s="780">
        <f t="shared" si="101"/>
        <v>39.251640163678019</v>
      </c>
      <c r="F157" s="781">
        <f>'4'!F$242</f>
        <v>10.294100200700518</v>
      </c>
      <c r="G157" s="782">
        <f>'4'!G$242</f>
        <v>3.7071733986475635</v>
      </c>
      <c r="H157" s="783">
        <f>'4'!H$242</f>
        <v>25.250366564329941</v>
      </c>
      <c r="I157" s="780">
        <f t="shared" si="102"/>
        <v>49.377735170001273</v>
      </c>
      <c r="J157" s="781">
        <f>'4'!J$242</f>
        <v>23.601006371984703</v>
      </c>
      <c r="K157" s="782">
        <f>'4'!K$242</f>
        <v>22.285711325045728</v>
      </c>
      <c r="L157" s="783">
        <f>'4'!L$242</f>
        <v>3.4910174729708401</v>
      </c>
      <c r="M157" s="784">
        <f>'4'!M$242</f>
        <v>3.2228796342489345</v>
      </c>
      <c r="N157" s="775">
        <f t="shared" si="103"/>
        <v>4.118752072398765</v>
      </c>
      <c r="O157" s="782">
        <f>'4'!O$242</f>
        <v>4.118752072398765</v>
      </c>
      <c r="P157" s="785">
        <f>'4'!P$242</f>
        <v>0</v>
      </c>
      <c r="Q157" s="784">
        <f>'4'!Q$242</f>
        <v>4.0289929596730261</v>
      </c>
      <c r="V157"/>
      <c r="W157"/>
      <c r="X157"/>
      <c r="Y157"/>
      <c r="Z157"/>
      <c r="AA157"/>
      <c r="AB157"/>
      <c r="AC157"/>
      <c r="AD157"/>
      <c r="AE157"/>
      <c r="AF157"/>
    </row>
    <row r="158" spans="1:32" s="114" customFormat="1">
      <c r="A158" s="631"/>
      <c r="B158" s="786" t="s">
        <v>698</v>
      </c>
      <c r="C158" s="778" t="s">
        <v>699</v>
      </c>
      <c r="D158" s="779">
        <f t="shared" si="100"/>
        <v>100.00000000000003</v>
      </c>
      <c r="E158" s="780">
        <f t="shared" si="101"/>
        <v>39.251640163678019</v>
      </c>
      <c r="F158" s="781">
        <f>'4'!F$242</f>
        <v>10.294100200700518</v>
      </c>
      <c r="G158" s="782">
        <f>'4'!G$242</f>
        <v>3.7071733986475635</v>
      </c>
      <c r="H158" s="783">
        <f>'4'!H$242</f>
        <v>25.250366564329941</v>
      </c>
      <c r="I158" s="780">
        <f t="shared" si="102"/>
        <v>49.377735170001273</v>
      </c>
      <c r="J158" s="781">
        <f>'4'!J$242</f>
        <v>23.601006371984703</v>
      </c>
      <c r="K158" s="782">
        <f>'4'!K$242</f>
        <v>22.285711325045728</v>
      </c>
      <c r="L158" s="783">
        <f>'4'!L$242</f>
        <v>3.4910174729708401</v>
      </c>
      <c r="M158" s="784">
        <f>'4'!M$242</f>
        <v>3.2228796342489345</v>
      </c>
      <c r="N158" s="775">
        <f t="shared" si="103"/>
        <v>4.118752072398765</v>
      </c>
      <c r="O158" s="782">
        <f>'4'!O$242</f>
        <v>4.118752072398765</v>
      </c>
      <c r="P158" s="785">
        <f>'4'!P$242</f>
        <v>0</v>
      </c>
      <c r="Q158" s="784">
        <f>'4'!Q$242</f>
        <v>4.0289929596730261</v>
      </c>
      <c r="V158"/>
      <c r="W158"/>
      <c r="X158"/>
      <c r="Y158"/>
      <c r="Z158"/>
      <c r="AA158"/>
      <c r="AB158"/>
      <c r="AC158"/>
      <c r="AD158"/>
      <c r="AE158"/>
      <c r="AF158"/>
    </row>
    <row r="159" spans="1:32" s="114" customFormat="1">
      <c r="A159" s="631"/>
      <c r="B159" s="786" t="s">
        <v>700</v>
      </c>
      <c r="C159" s="778" t="s">
        <v>701</v>
      </c>
      <c r="D159" s="779">
        <f t="shared" si="100"/>
        <v>100.00000000000003</v>
      </c>
      <c r="E159" s="780">
        <f t="shared" si="101"/>
        <v>39.251640163678019</v>
      </c>
      <c r="F159" s="781">
        <f>'4'!F$242</f>
        <v>10.294100200700518</v>
      </c>
      <c r="G159" s="782">
        <f>'4'!G$242</f>
        <v>3.7071733986475635</v>
      </c>
      <c r="H159" s="783">
        <f>'4'!H$242</f>
        <v>25.250366564329941</v>
      </c>
      <c r="I159" s="780">
        <f t="shared" si="102"/>
        <v>49.377735170001273</v>
      </c>
      <c r="J159" s="781">
        <f>'4'!J$242</f>
        <v>23.601006371984703</v>
      </c>
      <c r="K159" s="782">
        <f>'4'!K$242</f>
        <v>22.285711325045728</v>
      </c>
      <c r="L159" s="783">
        <f>'4'!L$242</f>
        <v>3.4910174729708401</v>
      </c>
      <c r="M159" s="784">
        <f>'4'!M$242</f>
        <v>3.2228796342489345</v>
      </c>
      <c r="N159" s="775">
        <f t="shared" si="103"/>
        <v>4.118752072398765</v>
      </c>
      <c r="O159" s="782">
        <f>'4'!O$242</f>
        <v>4.118752072398765</v>
      </c>
      <c r="P159" s="785">
        <f>'4'!P$242</f>
        <v>0</v>
      </c>
      <c r="Q159" s="784">
        <f>'4'!Q$242</f>
        <v>4.0289929596730261</v>
      </c>
      <c r="V159"/>
      <c r="W159"/>
      <c r="X159"/>
      <c r="Y159"/>
      <c r="Z159"/>
      <c r="AA159"/>
      <c r="AB159"/>
      <c r="AC159"/>
      <c r="AD159"/>
      <c r="AE159"/>
      <c r="AF159"/>
    </row>
    <row r="160" spans="1:32" s="114" customFormat="1">
      <c r="A160" s="631"/>
      <c r="B160" s="777" t="s">
        <v>702</v>
      </c>
      <c r="C160" s="778" t="s">
        <v>703</v>
      </c>
      <c r="D160" s="779">
        <f t="shared" si="100"/>
        <v>100.00000000000003</v>
      </c>
      <c r="E160" s="780">
        <f t="shared" si="101"/>
        <v>39.251640163678019</v>
      </c>
      <c r="F160" s="781">
        <f>'4'!F$242</f>
        <v>10.294100200700518</v>
      </c>
      <c r="G160" s="782">
        <f>'4'!G$242</f>
        <v>3.7071733986475635</v>
      </c>
      <c r="H160" s="783">
        <f>'4'!H$242</f>
        <v>25.250366564329941</v>
      </c>
      <c r="I160" s="780">
        <f t="shared" si="102"/>
        <v>49.377735170001273</v>
      </c>
      <c r="J160" s="781">
        <f>'4'!J$242</f>
        <v>23.601006371984703</v>
      </c>
      <c r="K160" s="782">
        <f>'4'!K$242</f>
        <v>22.285711325045728</v>
      </c>
      <c r="L160" s="783">
        <f>'4'!L$242</f>
        <v>3.4910174729708401</v>
      </c>
      <c r="M160" s="784">
        <f>'4'!M$242</f>
        <v>3.2228796342489345</v>
      </c>
      <c r="N160" s="775">
        <f t="shared" si="103"/>
        <v>4.118752072398765</v>
      </c>
      <c r="O160" s="782">
        <f>'4'!O$242</f>
        <v>4.118752072398765</v>
      </c>
      <c r="P160" s="785">
        <f>'4'!P$242</f>
        <v>0</v>
      </c>
      <c r="Q160" s="784">
        <f>'4'!Q$242</f>
        <v>4.0289929596730261</v>
      </c>
      <c r="V160"/>
      <c r="W160"/>
      <c r="X160"/>
      <c r="Y160"/>
      <c r="Z160"/>
      <c r="AA160"/>
      <c r="AB160"/>
      <c r="AC160"/>
      <c r="AD160"/>
      <c r="AE160"/>
      <c r="AF160"/>
    </row>
    <row r="161" spans="1:32" s="114" customFormat="1">
      <c r="A161" s="631"/>
      <c r="B161" s="786" t="s">
        <v>704</v>
      </c>
      <c r="C161" s="778" t="s">
        <v>705</v>
      </c>
      <c r="D161" s="779">
        <f t="shared" si="100"/>
        <v>100.00000000000003</v>
      </c>
      <c r="E161" s="780">
        <f t="shared" si="101"/>
        <v>39.251640163678019</v>
      </c>
      <c r="F161" s="781">
        <f>'4'!F$242</f>
        <v>10.294100200700518</v>
      </c>
      <c r="G161" s="782">
        <f>'4'!G$242</f>
        <v>3.7071733986475635</v>
      </c>
      <c r="H161" s="783">
        <f>'4'!H$242</f>
        <v>25.250366564329941</v>
      </c>
      <c r="I161" s="780">
        <f t="shared" si="102"/>
        <v>49.377735170001273</v>
      </c>
      <c r="J161" s="781">
        <f>'4'!J$242</f>
        <v>23.601006371984703</v>
      </c>
      <c r="K161" s="782">
        <f>'4'!K$242</f>
        <v>22.285711325045728</v>
      </c>
      <c r="L161" s="783">
        <f>'4'!L$242</f>
        <v>3.4910174729708401</v>
      </c>
      <c r="M161" s="784">
        <f>'4'!M$242</f>
        <v>3.2228796342489345</v>
      </c>
      <c r="N161" s="775">
        <f t="shared" si="103"/>
        <v>4.118752072398765</v>
      </c>
      <c r="O161" s="782">
        <f>'4'!O$242</f>
        <v>4.118752072398765</v>
      </c>
      <c r="P161" s="785">
        <f>'4'!P$242</f>
        <v>0</v>
      </c>
      <c r="Q161" s="784">
        <f>'4'!Q$242</f>
        <v>4.0289929596730261</v>
      </c>
      <c r="V161"/>
      <c r="W161"/>
      <c r="X161"/>
      <c r="Y161"/>
      <c r="Z161"/>
      <c r="AA161"/>
      <c r="AB161"/>
      <c r="AC161"/>
      <c r="AD161"/>
      <c r="AE161"/>
      <c r="AF161"/>
    </row>
    <row r="162" spans="1:32" s="114" customFormat="1">
      <c r="A162" s="631"/>
      <c r="B162" s="786" t="s">
        <v>706</v>
      </c>
      <c r="C162" s="787" t="s">
        <v>707</v>
      </c>
      <c r="D162" s="788">
        <f t="shared" si="100"/>
        <v>100.00000000000003</v>
      </c>
      <c r="E162" s="789">
        <f t="shared" si="101"/>
        <v>39.251640163678019</v>
      </c>
      <c r="F162" s="790">
        <f>'4'!F$242</f>
        <v>10.294100200700518</v>
      </c>
      <c r="G162" s="791">
        <f>'4'!G$242</f>
        <v>3.7071733986475635</v>
      </c>
      <c r="H162" s="792">
        <f>'4'!H$242</f>
        <v>25.250366564329941</v>
      </c>
      <c r="I162" s="789">
        <f t="shared" si="102"/>
        <v>49.377735170001273</v>
      </c>
      <c r="J162" s="790">
        <f>'4'!J$242</f>
        <v>23.601006371984703</v>
      </c>
      <c r="K162" s="791">
        <f>'4'!K$242</f>
        <v>22.285711325045728</v>
      </c>
      <c r="L162" s="792">
        <f>'4'!L$242</f>
        <v>3.4910174729708401</v>
      </c>
      <c r="M162" s="793">
        <f>'4'!M$242</f>
        <v>3.2228796342489345</v>
      </c>
      <c r="N162" s="775">
        <f t="shared" si="103"/>
        <v>4.118752072398765</v>
      </c>
      <c r="O162" s="791">
        <f>'4'!O$242</f>
        <v>4.118752072398765</v>
      </c>
      <c r="P162" s="794">
        <f>'4'!P$242</f>
        <v>0</v>
      </c>
      <c r="Q162" s="793">
        <f>'4'!Q$242</f>
        <v>4.0289929596730261</v>
      </c>
      <c r="V162"/>
      <c r="W162"/>
      <c r="X162"/>
      <c r="Y162"/>
      <c r="Z162"/>
      <c r="AA162"/>
      <c r="AB162"/>
      <c r="AC162"/>
      <c r="AD162"/>
      <c r="AE162"/>
      <c r="AF162"/>
    </row>
    <row r="163" spans="1:32" s="114" customFormat="1" ht="15.75" thickBot="1">
      <c r="A163" s="631"/>
      <c r="B163" s="836" t="s">
        <v>708</v>
      </c>
      <c r="C163" s="837" t="s">
        <v>709</v>
      </c>
      <c r="D163" s="838">
        <f t="shared" si="100"/>
        <v>100.00000000000003</v>
      </c>
      <c r="E163" s="839">
        <f t="shared" si="101"/>
        <v>39.251640163678019</v>
      </c>
      <c r="F163" s="840">
        <f>'4'!F$242</f>
        <v>10.294100200700518</v>
      </c>
      <c r="G163" s="841">
        <f>'4'!G$242</f>
        <v>3.7071733986475635</v>
      </c>
      <c r="H163" s="842">
        <f>'4'!H$242</f>
        <v>25.250366564329941</v>
      </c>
      <c r="I163" s="839">
        <f t="shared" si="102"/>
        <v>49.377735170001273</v>
      </c>
      <c r="J163" s="840">
        <f>'4'!J$242</f>
        <v>23.601006371984703</v>
      </c>
      <c r="K163" s="841">
        <f>'4'!K$242</f>
        <v>22.285711325045728</v>
      </c>
      <c r="L163" s="842">
        <f>'4'!L$242</f>
        <v>3.4910174729708401</v>
      </c>
      <c r="M163" s="843">
        <f>'4'!M$242</f>
        <v>3.2228796342489345</v>
      </c>
      <c r="N163" s="775">
        <f t="shared" si="103"/>
        <v>4.118752072398765</v>
      </c>
      <c r="O163" s="841">
        <f>'4'!O$242</f>
        <v>4.118752072398765</v>
      </c>
      <c r="P163" s="844">
        <f>'4'!P$242</f>
        <v>0</v>
      </c>
      <c r="Q163" s="843">
        <f>'4'!Q$242</f>
        <v>4.0289929596730261</v>
      </c>
      <c r="V163"/>
      <c r="W163"/>
      <c r="X163"/>
      <c r="Y163"/>
      <c r="Z163"/>
      <c r="AA163"/>
      <c r="AB163"/>
      <c r="AC163"/>
      <c r="AD163"/>
      <c r="AE163"/>
      <c r="AF163"/>
    </row>
    <row r="164" spans="1:32" ht="26.25" thickBot="1">
      <c r="A164" s="631"/>
      <c r="B164" s="845" t="s">
        <v>205</v>
      </c>
      <c r="C164" s="846" t="s">
        <v>710</v>
      </c>
      <c r="D164" s="847">
        <f t="shared" si="100"/>
        <v>0</v>
      </c>
      <c r="E164" s="848">
        <f t="shared" si="101"/>
        <v>0</v>
      </c>
      <c r="F164" s="849">
        <f>IFERROR(F116/$D$116*100, 0)</f>
        <v>0</v>
      </c>
      <c r="G164" s="850">
        <f>IFERROR(G116/$D$116*100, 0)</f>
        <v>0</v>
      </c>
      <c r="H164" s="851">
        <f>IFERROR(H116/$D$116*100, 0)</f>
        <v>0</v>
      </c>
      <c r="I164" s="848">
        <f t="shared" si="102"/>
        <v>0</v>
      </c>
      <c r="J164" s="849">
        <f t="shared" ref="J164:Q164" si="104">IFERROR(J116/$D$116*100, 0)</f>
        <v>0</v>
      </c>
      <c r="K164" s="850">
        <f t="shared" si="104"/>
        <v>0</v>
      </c>
      <c r="L164" s="851">
        <f t="shared" si="104"/>
        <v>0</v>
      </c>
      <c r="M164" s="848">
        <f t="shared" si="104"/>
        <v>0</v>
      </c>
      <c r="N164" s="852">
        <f t="shared" si="103"/>
        <v>0</v>
      </c>
      <c r="O164" s="850">
        <f>IFERROR(O116/$D$116*100, 0)</f>
        <v>0</v>
      </c>
      <c r="P164" s="853">
        <f t="shared" si="104"/>
        <v>0</v>
      </c>
      <c r="Q164" s="848">
        <f t="shared" si="104"/>
        <v>0</v>
      </c>
      <c r="R164" s="114"/>
      <c r="S164" s="114"/>
      <c r="T164" s="114"/>
      <c r="U164" s="114"/>
    </row>
    <row r="165" spans="1:32">
      <c r="S165" s="116"/>
      <c r="T165" s="116"/>
      <c r="U165" s="11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9D5CA-535A-4A4D-9E0C-25B46FE1AA0A}">
  <sheetPr codeName="Sheet102">
    <tabColor theme="0" tint="-0.14999847407452621"/>
  </sheetPr>
  <dimension ref="A1:M107"/>
  <sheetViews>
    <sheetView showGridLines="0" zoomScale="85" zoomScaleNormal="85" workbookViewId="0">
      <selection activeCell="F15" sqref="F15"/>
    </sheetView>
  </sheetViews>
  <sheetFormatPr defaultRowHeight="15"/>
  <cols>
    <col min="2" max="2" width="10.42578125" customWidth="1"/>
    <col min="3" max="3" width="64.85546875" customWidth="1"/>
    <col min="4" max="4" width="16.7109375" bestFit="1" customWidth="1"/>
    <col min="5" max="5" width="22.140625" customWidth="1"/>
    <col min="6" max="6" width="6.85546875" style="114" bestFit="1" customWidth="1"/>
    <col min="7" max="7" width="15" style="114" bestFit="1" customWidth="1"/>
    <col min="8" max="13" width="9.140625" style="114"/>
  </cols>
  <sheetData>
    <row r="1" spans="1:5">
      <c r="A1" s="600"/>
      <c r="B1" s="600"/>
      <c r="C1" s="600"/>
      <c r="D1" s="600"/>
      <c r="E1" s="600"/>
    </row>
    <row r="2" spans="1:5" ht="84">
      <c r="A2" s="600"/>
      <c r="B2" s="600"/>
      <c r="C2" s="600"/>
      <c r="D2" s="600"/>
      <c r="E2" s="29" t="s">
        <v>713</v>
      </c>
    </row>
    <row r="3" spans="1:5">
      <c r="A3" s="600"/>
      <c r="B3" s="600"/>
      <c r="C3" s="27" t="s">
        <v>1332</v>
      </c>
      <c r="D3" s="600"/>
      <c r="E3" s="600"/>
    </row>
    <row r="4" spans="1:5">
      <c r="A4" s="600"/>
      <c r="B4" s="600"/>
      <c r="C4" s="27" t="s">
        <v>1333</v>
      </c>
      <c r="D4" s="600"/>
      <c r="E4" s="600"/>
    </row>
    <row r="5" spans="1:5">
      <c r="A5" s="600"/>
      <c r="B5" s="600"/>
      <c r="C5" s="600"/>
      <c r="D5" s="600"/>
      <c r="E5" s="600"/>
    </row>
    <row r="6" spans="1:5" ht="31.5">
      <c r="A6" s="600"/>
      <c r="B6" s="600"/>
      <c r="C6" s="855" t="s">
        <v>714</v>
      </c>
      <c r="D6" s="600"/>
      <c r="E6" s="600"/>
    </row>
    <row r="7" spans="1:5" ht="15.75">
      <c r="A7" s="600"/>
      <c r="B7" s="600"/>
      <c r="C7" s="855"/>
      <c r="D7" s="600"/>
      <c r="E7" s="600"/>
    </row>
    <row r="8" spans="1:5" ht="15.75" thickBot="1">
      <c r="A8" s="600"/>
      <c r="B8" s="600"/>
      <c r="C8" s="600"/>
      <c r="D8" s="600"/>
      <c r="E8" s="600"/>
    </row>
    <row r="9" spans="1:5" ht="15.75" thickBot="1">
      <c r="A9" s="600"/>
      <c r="B9" s="856" t="s">
        <v>2</v>
      </c>
      <c r="C9" s="857" t="s">
        <v>715</v>
      </c>
      <c r="D9" s="858" t="s">
        <v>716</v>
      </c>
      <c r="E9" s="859" t="s">
        <v>59</v>
      </c>
    </row>
    <row r="10" spans="1:5" ht="16.5" thickTop="1" thickBot="1">
      <c r="A10" s="600"/>
      <c r="B10" s="860"/>
      <c r="C10" s="861" t="s">
        <v>717</v>
      </c>
      <c r="D10" s="862"/>
      <c r="E10" s="863"/>
    </row>
    <row r="11" spans="1:5" ht="16.5" thickTop="1">
      <c r="A11" s="600"/>
      <c r="B11" s="864">
        <v>1</v>
      </c>
      <c r="C11" s="865" t="s">
        <v>718</v>
      </c>
      <c r="D11" s="866" t="s">
        <v>719</v>
      </c>
      <c r="E11" s="867">
        <v>1138.924</v>
      </c>
    </row>
    <row r="12" spans="1:5" ht="16.5" thickBot="1">
      <c r="A12" s="600"/>
      <c r="B12" s="868">
        <v>2</v>
      </c>
      <c r="C12" s="869" t="s">
        <v>720</v>
      </c>
      <c r="D12" s="870" t="s">
        <v>719</v>
      </c>
      <c r="E12" s="871">
        <v>1138.085</v>
      </c>
    </row>
    <row r="13" spans="1:5" ht="15.75">
      <c r="A13" s="600"/>
      <c r="B13" s="872">
        <v>3</v>
      </c>
      <c r="C13" s="873" t="s">
        <v>721</v>
      </c>
      <c r="D13" s="874" t="s">
        <v>719</v>
      </c>
      <c r="E13" s="875">
        <v>1082.5629999999999</v>
      </c>
    </row>
    <row r="14" spans="1:5" ht="15.75">
      <c r="A14" s="600"/>
      <c r="B14" s="876" t="s">
        <v>722</v>
      </c>
      <c r="C14" s="877" t="s">
        <v>723</v>
      </c>
      <c r="D14" s="878" t="s">
        <v>724</v>
      </c>
      <c r="E14" s="879">
        <f>+F105+G105</f>
        <v>0</v>
      </c>
    </row>
    <row r="15" spans="1:5">
      <c r="A15" s="600"/>
      <c r="B15" s="880" t="s">
        <v>725</v>
      </c>
      <c r="C15" s="881" t="s">
        <v>726</v>
      </c>
      <c r="D15" s="882" t="s">
        <v>727</v>
      </c>
      <c r="E15" s="883">
        <v>0</v>
      </c>
    </row>
    <row r="16" spans="1:5" ht="15.75" thickBot="1">
      <c r="A16" s="600"/>
      <c r="B16" s="884" t="s">
        <v>728</v>
      </c>
      <c r="C16" s="885" t="s">
        <v>729</v>
      </c>
      <c r="D16" s="886" t="s">
        <v>730</v>
      </c>
      <c r="E16" s="887">
        <v>0</v>
      </c>
    </row>
    <row r="17" spans="1:5" ht="15.75">
      <c r="A17" s="600"/>
      <c r="B17" s="872" t="s">
        <v>731</v>
      </c>
      <c r="C17" s="888" t="s">
        <v>732</v>
      </c>
      <c r="D17" s="889" t="s">
        <v>724</v>
      </c>
      <c r="E17" s="890">
        <f>E18+E23+E25</f>
        <v>816.005</v>
      </c>
    </row>
    <row r="18" spans="1:5" ht="15.75">
      <c r="A18" s="600"/>
      <c r="B18" s="891" t="s">
        <v>733</v>
      </c>
      <c r="C18" s="892" t="s">
        <v>734</v>
      </c>
      <c r="D18" s="893" t="s">
        <v>719</v>
      </c>
      <c r="E18" s="894">
        <f>E19+E22</f>
        <v>458.58499999999998</v>
      </c>
    </row>
    <row r="19" spans="1:5" ht="15.75">
      <c r="A19" s="600"/>
      <c r="B19" s="876" t="s">
        <v>735</v>
      </c>
      <c r="C19" s="877" t="s">
        <v>736</v>
      </c>
      <c r="D19" s="878" t="s">
        <v>724</v>
      </c>
      <c r="E19" s="895">
        <v>182.827</v>
      </c>
    </row>
    <row r="20" spans="1:5">
      <c r="A20" s="600"/>
      <c r="B20" s="896" t="s">
        <v>737</v>
      </c>
      <c r="C20" s="897" t="s">
        <v>738</v>
      </c>
      <c r="D20" s="898" t="s">
        <v>730</v>
      </c>
      <c r="E20" s="895">
        <v>0</v>
      </c>
    </row>
    <row r="21" spans="1:5">
      <c r="A21" s="600"/>
      <c r="B21" s="896" t="s">
        <v>739</v>
      </c>
      <c r="C21" s="897" t="s">
        <v>726</v>
      </c>
      <c r="D21" s="898" t="s">
        <v>727</v>
      </c>
      <c r="E21" s="895">
        <v>0</v>
      </c>
    </row>
    <row r="22" spans="1:5" ht="15.75">
      <c r="A22" s="600"/>
      <c r="B22" s="876" t="s">
        <v>740</v>
      </c>
      <c r="C22" s="877" t="s">
        <v>741</v>
      </c>
      <c r="D22" s="878" t="s">
        <v>724</v>
      </c>
      <c r="E22" s="895">
        <v>275.75799999999998</v>
      </c>
    </row>
    <row r="23" spans="1:5" ht="15.75">
      <c r="A23" s="600"/>
      <c r="B23" s="891" t="s">
        <v>742</v>
      </c>
      <c r="C23" s="892" t="s">
        <v>743</v>
      </c>
      <c r="D23" s="893" t="s">
        <v>719</v>
      </c>
      <c r="E23" s="899">
        <v>357.42</v>
      </c>
    </row>
    <row r="24" spans="1:5" ht="15.75">
      <c r="A24" s="600"/>
      <c r="B24" s="876" t="s">
        <v>744</v>
      </c>
      <c r="C24" s="877" t="s">
        <v>745</v>
      </c>
      <c r="D24" s="878" t="s">
        <v>724</v>
      </c>
      <c r="E24" s="895">
        <v>69.146999999999991</v>
      </c>
    </row>
    <row r="25" spans="1:5" ht="16.5" thickBot="1">
      <c r="A25" s="600"/>
      <c r="B25" s="868" t="s">
        <v>746</v>
      </c>
      <c r="C25" s="869" t="s">
        <v>747</v>
      </c>
      <c r="D25" s="870" t="s">
        <v>719</v>
      </c>
      <c r="E25" s="871">
        <v>0</v>
      </c>
    </row>
    <row r="26" spans="1:5" ht="16.5" thickBot="1">
      <c r="A26" s="600"/>
      <c r="B26" s="900" t="s">
        <v>748</v>
      </c>
      <c r="C26" s="901" t="s">
        <v>749</v>
      </c>
      <c r="D26" s="902" t="s">
        <v>719</v>
      </c>
      <c r="E26" s="903">
        <v>0</v>
      </c>
    </row>
    <row r="27" spans="1:5" ht="15.75">
      <c r="A27" s="600"/>
      <c r="B27" s="904" t="s">
        <v>750</v>
      </c>
      <c r="C27" s="905" t="s">
        <v>751</v>
      </c>
      <c r="D27" s="906" t="s">
        <v>719</v>
      </c>
      <c r="E27" s="907">
        <f>E11-E17-E26</f>
        <v>322.91899999999998</v>
      </c>
    </row>
    <row r="28" spans="1:5" ht="15.75">
      <c r="A28" s="600"/>
      <c r="B28" s="908" t="s">
        <v>752</v>
      </c>
      <c r="C28" s="877" t="s">
        <v>753</v>
      </c>
      <c r="D28" s="878" t="s">
        <v>724</v>
      </c>
      <c r="E28" s="909">
        <f>E11-E13</f>
        <v>56.361000000000104</v>
      </c>
    </row>
    <row r="29" spans="1:5">
      <c r="A29" s="600"/>
      <c r="B29" s="908" t="s">
        <v>754</v>
      </c>
      <c r="C29" s="877" t="s">
        <v>755</v>
      </c>
      <c r="D29" s="878" t="s">
        <v>730</v>
      </c>
      <c r="E29" s="909">
        <f>E13-E17-E26-E31</f>
        <v>449.38499999999988</v>
      </c>
    </row>
    <row r="30" spans="1:5" ht="15.75">
      <c r="A30" s="600"/>
      <c r="B30" s="876" t="s">
        <v>756</v>
      </c>
      <c r="C30" s="877" t="s">
        <v>757</v>
      </c>
      <c r="D30" s="878" t="s">
        <v>724</v>
      </c>
      <c r="E30" s="910">
        <f>$E$14-$E$19</f>
        <v>-182.827</v>
      </c>
    </row>
    <row r="31" spans="1:5">
      <c r="A31" s="600"/>
      <c r="B31" s="911" t="s">
        <v>758</v>
      </c>
      <c r="C31" s="897" t="s">
        <v>759</v>
      </c>
      <c r="D31" s="898" t="s">
        <v>727</v>
      </c>
      <c r="E31" s="912">
        <f>$E$14-$E$19</f>
        <v>-182.827</v>
      </c>
    </row>
    <row r="32" spans="1:5" ht="15.75" thickBot="1">
      <c r="A32" s="600"/>
      <c r="B32" s="911" t="s">
        <v>760</v>
      </c>
      <c r="C32" s="913" t="s">
        <v>761</v>
      </c>
      <c r="D32" s="914" t="s">
        <v>730</v>
      </c>
      <c r="E32" s="915">
        <f>E15-E21</f>
        <v>0</v>
      </c>
    </row>
    <row r="33" spans="1:5" ht="16.5" thickTop="1" thickBot="1">
      <c r="A33" s="600"/>
      <c r="B33" s="916"/>
      <c r="C33" s="861" t="s">
        <v>762</v>
      </c>
      <c r="D33" s="862"/>
      <c r="E33" s="863"/>
    </row>
    <row r="34" spans="1:5" ht="16.5" thickTop="1">
      <c r="A34" s="600"/>
      <c r="B34" s="872" t="s">
        <v>763</v>
      </c>
      <c r="C34" s="888" t="s">
        <v>764</v>
      </c>
      <c r="D34" s="878" t="s">
        <v>724</v>
      </c>
      <c r="E34" s="890">
        <f>E35+E36</f>
        <v>1517.2909999999999</v>
      </c>
    </row>
    <row r="35" spans="1:5" ht="15.75">
      <c r="A35" s="600"/>
      <c r="B35" s="876" t="s">
        <v>765</v>
      </c>
      <c r="C35" s="877" t="s">
        <v>766</v>
      </c>
      <c r="D35" s="878" t="s">
        <v>724</v>
      </c>
      <c r="E35" s="917">
        <v>1512.393</v>
      </c>
    </row>
    <row r="36" spans="1:5" ht="16.5" thickBot="1">
      <c r="A36" s="600"/>
      <c r="B36" s="876" t="s">
        <v>767</v>
      </c>
      <c r="C36" s="918" t="s">
        <v>768</v>
      </c>
      <c r="D36" s="878" t="s">
        <v>724</v>
      </c>
      <c r="E36" s="917">
        <v>4.8979999999999997</v>
      </c>
    </row>
    <row r="37" spans="1:5" ht="26.25" thickBot="1">
      <c r="A37" s="600"/>
      <c r="B37" s="919" t="s">
        <v>769</v>
      </c>
      <c r="C37" s="920" t="s">
        <v>770</v>
      </c>
      <c r="D37" s="921" t="s">
        <v>771</v>
      </c>
      <c r="E37" s="922">
        <v>1512.393</v>
      </c>
    </row>
    <row r="38" spans="1:5" ht="26.25" thickBot="1">
      <c r="A38" s="600"/>
      <c r="B38" s="923" t="s">
        <v>772</v>
      </c>
      <c r="C38" s="924" t="s">
        <v>773</v>
      </c>
      <c r="D38" s="925" t="s">
        <v>771</v>
      </c>
      <c r="E38" s="926">
        <v>0</v>
      </c>
    </row>
    <row r="39" spans="1:5" ht="17.25" thickBot="1">
      <c r="A39" s="600"/>
      <c r="B39" s="900" t="s">
        <v>774</v>
      </c>
      <c r="C39" s="901" t="s">
        <v>775</v>
      </c>
      <c r="D39" s="921" t="s">
        <v>771</v>
      </c>
      <c r="E39" s="903">
        <v>1574.0409999999999</v>
      </c>
    </row>
    <row r="40" spans="1:5" ht="16.5" thickBot="1">
      <c r="A40" s="600"/>
      <c r="B40" s="927" t="s">
        <v>776</v>
      </c>
      <c r="C40" s="928" t="s">
        <v>777</v>
      </c>
      <c r="D40" s="874" t="s">
        <v>719</v>
      </c>
      <c r="E40" s="929">
        <f>+E39</f>
        <v>1574.0409999999999</v>
      </c>
    </row>
    <row r="41" spans="1:5" ht="26.25" thickBot="1">
      <c r="A41" s="600"/>
      <c r="B41" s="930" t="s">
        <v>778</v>
      </c>
      <c r="C41" s="931" t="s">
        <v>779</v>
      </c>
      <c r="D41" s="932" t="s">
        <v>719</v>
      </c>
      <c r="E41" s="933">
        <f>E43+E49+E52</f>
        <v>793.09699999999998</v>
      </c>
    </row>
    <row r="42" spans="1:5" ht="26.25" thickBot="1">
      <c r="A42" s="600"/>
      <c r="B42" s="934"/>
      <c r="C42" s="931" t="s">
        <v>780</v>
      </c>
      <c r="D42" s="932" t="s">
        <v>781</v>
      </c>
      <c r="E42" s="933">
        <f>+E44+E47+E50</f>
        <v>854.745</v>
      </c>
    </row>
    <row r="43" spans="1:5" ht="15.75">
      <c r="A43" s="600"/>
      <c r="B43" s="935" t="s">
        <v>782</v>
      </c>
      <c r="C43" s="888" t="s">
        <v>783</v>
      </c>
      <c r="D43" s="874" t="s">
        <v>719</v>
      </c>
      <c r="E43" s="890">
        <f>E44+E46</f>
        <v>408.58699999999999</v>
      </c>
    </row>
    <row r="44" spans="1:5" ht="15.75">
      <c r="A44" s="600"/>
      <c r="B44" s="936" t="s">
        <v>784</v>
      </c>
      <c r="C44" s="877" t="s">
        <v>785</v>
      </c>
      <c r="D44" s="878" t="s">
        <v>724</v>
      </c>
      <c r="E44" s="917">
        <v>177.292</v>
      </c>
    </row>
    <row r="45" spans="1:5">
      <c r="A45" s="600"/>
      <c r="B45" s="937" t="s">
        <v>786</v>
      </c>
      <c r="C45" s="897" t="s">
        <v>787</v>
      </c>
      <c r="D45" s="878" t="s">
        <v>788</v>
      </c>
      <c r="E45" s="895">
        <v>0</v>
      </c>
    </row>
    <row r="46" spans="1:5">
      <c r="A46" s="600"/>
      <c r="B46" s="938" t="s">
        <v>789</v>
      </c>
      <c r="C46" s="939" t="s">
        <v>790</v>
      </c>
      <c r="D46" s="940" t="s">
        <v>727</v>
      </c>
      <c r="E46" s="883">
        <v>231.29499999999999</v>
      </c>
    </row>
    <row r="47" spans="1:5">
      <c r="A47" s="600"/>
      <c r="B47" s="941" t="s">
        <v>791</v>
      </c>
      <c r="C47" s="942" t="s">
        <v>792</v>
      </c>
      <c r="D47" s="940" t="s">
        <v>730</v>
      </c>
      <c r="E47" s="883">
        <v>231.29499999999999</v>
      </c>
    </row>
    <row r="48" spans="1:5" ht="15.75" thickBot="1">
      <c r="A48" s="600"/>
      <c r="B48" s="941" t="s">
        <v>793</v>
      </c>
      <c r="C48" s="942" t="s">
        <v>794</v>
      </c>
      <c r="D48" s="940" t="s">
        <v>730</v>
      </c>
      <c r="E48" s="883">
        <v>231.29499999999999</v>
      </c>
    </row>
    <row r="49" spans="1:5" ht="15.75">
      <c r="A49" s="600"/>
      <c r="B49" s="872" t="s">
        <v>795</v>
      </c>
      <c r="C49" s="888" t="s">
        <v>796</v>
      </c>
      <c r="D49" s="874" t="s">
        <v>719</v>
      </c>
      <c r="E49" s="875">
        <v>384.51000000000005</v>
      </c>
    </row>
    <row r="50" spans="1:5">
      <c r="A50" s="600"/>
      <c r="B50" s="876" t="s">
        <v>797</v>
      </c>
      <c r="C50" s="943" t="s">
        <v>798</v>
      </c>
      <c r="D50" s="898" t="s">
        <v>727</v>
      </c>
      <c r="E50" s="917">
        <v>446.15800000000002</v>
      </c>
    </row>
    <row r="51" spans="1:5" ht="15.75" thickBot="1">
      <c r="A51" s="600"/>
      <c r="B51" s="944" t="s">
        <v>799</v>
      </c>
      <c r="C51" s="945" t="s">
        <v>800</v>
      </c>
      <c r="D51" s="882" t="s">
        <v>727</v>
      </c>
      <c r="E51" s="946">
        <v>446.15800000000002</v>
      </c>
    </row>
    <row r="52" spans="1:5" ht="16.5" thickBot="1">
      <c r="A52" s="600"/>
      <c r="B52" s="900" t="s">
        <v>801</v>
      </c>
      <c r="C52" s="901" t="s">
        <v>802</v>
      </c>
      <c r="D52" s="902" t="s">
        <v>719</v>
      </c>
      <c r="E52" s="903">
        <v>0</v>
      </c>
    </row>
    <row r="53" spans="1:5" ht="15.75">
      <c r="A53" s="600"/>
      <c r="B53" s="872" t="s">
        <v>803</v>
      </c>
      <c r="C53" s="888" t="s">
        <v>804</v>
      </c>
      <c r="D53" s="906" t="s">
        <v>719</v>
      </c>
      <c r="E53" s="890">
        <f>E34-E41</f>
        <v>724.19399999999996</v>
      </c>
    </row>
    <row r="54" spans="1:5" ht="15.75">
      <c r="A54" s="600"/>
      <c r="B54" s="876" t="s">
        <v>805</v>
      </c>
      <c r="C54" s="877" t="s">
        <v>806</v>
      </c>
      <c r="D54" s="878" t="s">
        <v>724</v>
      </c>
      <c r="E54" s="947">
        <f>E53-E55</f>
        <v>724.19399999999996</v>
      </c>
    </row>
    <row r="55" spans="1:5" ht="15.75">
      <c r="A55" s="600"/>
      <c r="B55" s="876" t="s">
        <v>807</v>
      </c>
      <c r="C55" s="877" t="s">
        <v>808</v>
      </c>
      <c r="D55" s="878" t="s">
        <v>724</v>
      </c>
      <c r="E55" s="947">
        <f>(E44/(100-E71)*100)-E44</f>
        <v>0</v>
      </c>
    </row>
    <row r="56" spans="1:5" ht="15.75" thickBot="1">
      <c r="A56" s="600"/>
      <c r="B56" s="880" t="s">
        <v>809</v>
      </c>
      <c r="C56" s="948" t="s">
        <v>810</v>
      </c>
      <c r="D56" s="882" t="s">
        <v>727</v>
      </c>
      <c r="E56" s="949">
        <v>0</v>
      </c>
    </row>
    <row r="57" spans="1:5" ht="16.5" thickTop="1" thickBot="1">
      <c r="A57" s="600"/>
      <c r="B57" s="916"/>
      <c r="C57" s="861" t="s">
        <v>811</v>
      </c>
      <c r="D57" s="862"/>
      <c r="E57" s="863"/>
    </row>
    <row r="58" spans="1:5" ht="16.5" thickTop="1">
      <c r="A58" s="600"/>
      <c r="B58" s="872" t="s">
        <v>812</v>
      </c>
      <c r="C58" s="950" t="s">
        <v>813</v>
      </c>
      <c r="D58" s="874" t="s">
        <v>719</v>
      </c>
      <c r="E58" s="890">
        <f>SUM(E59:E60)</f>
        <v>427.27</v>
      </c>
    </row>
    <row r="59" spans="1:5" ht="15.75">
      <c r="A59" s="600"/>
      <c r="B59" s="951" t="s">
        <v>814</v>
      </c>
      <c r="C59" s="952" t="s">
        <v>815</v>
      </c>
      <c r="D59" s="878" t="s">
        <v>724</v>
      </c>
      <c r="E59" s="953">
        <v>0</v>
      </c>
    </row>
    <row r="60" spans="1:5" ht="16.5" thickBot="1">
      <c r="A60" s="600"/>
      <c r="B60" s="954" t="s">
        <v>816</v>
      </c>
      <c r="C60" s="955" t="s">
        <v>817</v>
      </c>
      <c r="D60" s="940" t="s">
        <v>724</v>
      </c>
      <c r="E60" s="956">
        <v>427.27</v>
      </c>
    </row>
    <row r="61" spans="1:5" ht="16.5" thickBot="1">
      <c r="A61" s="600"/>
      <c r="B61" s="900" t="s">
        <v>818</v>
      </c>
      <c r="C61" s="901" t="s">
        <v>819</v>
      </c>
      <c r="D61" s="902" t="s">
        <v>719</v>
      </c>
      <c r="E61" s="903">
        <v>427.27</v>
      </c>
    </row>
    <row r="62" spans="1:5" ht="15.75">
      <c r="A62" s="600"/>
      <c r="B62" s="872" t="s">
        <v>820</v>
      </c>
      <c r="C62" s="888" t="s">
        <v>821</v>
      </c>
      <c r="D62" s="874" t="s">
        <v>719</v>
      </c>
      <c r="E62" s="875">
        <f>SUM(E63:E64)</f>
        <v>427.27</v>
      </c>
    </row>
    <row r="63" spans="1:5" ht="15.75">
      <c r="A63" s="600"/>
      <c r="B63" s="944" t="s">
        <v>822</v>
      </c>
      <c r="C63" s="952" t="s">
        <v>815</v>
      </c>
      <c r="D63" s="878" t="s">
        <v>724</v>
      </c>
      <c r="E63" s="871">
        <v>0</v>
      </c>
    </row>
    <row r="64" spans="1:5" ht="16.5" thickBot="1">
      <c r="A64" s="600"/>
      <c r="B64" s="944" t="s">
        <v>823</v>
      </c>
      <c r="C64" s="955" t="s">
        <v>817</v>
      </c>
      <c r="D64" s="940" t="s">
        <v>724</v>
      </c>
      <c r="E64" s="946">
        <v>427.27</v>
      </c>
    </row>
    <row r="65" spans="1:5" ht="16.5" thickBot="1">
      <c r="A65" s="600"/>
      <c r="B65" s="957" t="s">
        <v>824</v>
      </c>
      <c r="C65" s="958" t="s">
        <v>825</v>
      </c>
      <c r="D65" s="959" t="s">
        <v>719</v>
      </c>
      <c r="E65" s="960">
        <f>E58-E62</f>
        <v>0</v>
      </c>
    </row>
    <row r="66" spans="1:5" ht="16.5" thickTop="1" thickBot="1">
      <c r="A66" s="600"/>
      <c r="B66" s="961"/>
      <c r="C66" s="861" t="s">
        <v>826</v>
      </c>
      <c r="D66" s="862"/>
      <c r="E66" s="863"/>
    </row>
    <row r="67" spans="1:5" ht="15.75" thickTop="1">
      <c r="A67" s="600"/>
      <c r="B67" s="962" t="s">
        <v>827</v>
      </c>
      <c r="C67" s="963" t="s">
        <v>828</v>
      </c>
      <c r="D67" s="963" t="s">
        <v>829</v>
      </c>
      <c r="E67" s="964">
        <f>IF(E11=0,0,E27/E11*100)</f>
        <v>28.352989312719721</v>
      </c>
    </row>
    <row r="68" spans="1:5">
      <c r="A68" s="600"/>
      <c r="B68" s="965" t="s">
        <v>830</v>
      </c>
      <c r="C68" s="966" t="s">
        <v>831</v>
      </c>
      <c r="D68" s="967" t="s">
        <v>829</v>
      </c>
      <c r="E68" s="968">
        <f>IF(E11=0,0,E28/E11*100)</f>
        <v>4.9486181694301035</v>
      </c>
    </row>
    <row r="69" spans="1:5">
      <c r="A69" s="600"/>
      <c r="B69" s="965" t="s">
        <v>832</v>
      </c>
      <c r="C69" s="966" t="s">
        <v>755</v>
      </c>
      <c r="D69" s="967" t="s">
        <v>829</v>
      </c>
      <c r="E69" s="968">
        <f>IF(E11=0,0,E29/E11*100)</f>
        <v>39.456978692169095</v>
      </c>
    </row>
    <row r="70" spans="1:5">
      <c r="A70" s="600"/>
      <c r="B70" s="965" t="s">
        <v>833</v>
      </c>
      <c r="C70" s="966" t="s">
        <v>757</v>
      </c>
      <c r="D70" s="967" t="s">
        <v>829</v>
      </c>
      <c r="E70" s="968">
        <f>IF(E11=0,0,E30/E11*100)</f>
        <v>-16.052607548879468</v>
      </c>
    </row>
    <row r="71" spans="1:5">
      <c r="A71" s="600"/>
      <c r="B71" s="969" t="s">
        <v>834</v>
      </c>
      <c r="C71" s="970" t="s">
        <v>759</v>
      </c>
      <c r="D71" s="967" t="s">
        <v>829</v>
      </c>
      <c r="E71" s="968">
        <f>IF(E14=0,0,E31/E14*100)</f>
        <v>0</v>
      </c>
    </row>
    <row r="72" spans="1:5">
      <c r="A72" s="600"/>
      <c r="B72" s="969" t="s">
        <v>835</v>
      </c>
      <c r="C72" s="971" t="s">
        <v>836</v>
      </c>
      <c r="D72" s="967" t="s">
        <v>829</v>
      </c>
      <c r="E72" s="968">
        <f>IF(E15=0,0,E32/E15*100)</f>
        <v>0</v>
      </c>
    </row>
    <row r="73" spans="1:5" ht="15.75" thickBot="1">
      <c r="A73" s="600"/>
      <c r="B73" s="972" t="s">
        <v>837</v>
      </c>
      <c r="C73" s="973" t="s">
        <v>761</v>
      </c>
      <c r="D73" s="974" t="s">
        <v>829</v>
      </c>
      <c r="E73" s="975">
        <f>IF(E15=0,0,E32/E15*100)</f>
        <v>0</v>
      </c>
    </row>
    <row r="74" spans="1:5" ht="25.5">
      <c r="A74" s="600"/>
      <c r="B74" s="976" t="s">
        <v>838</v>
      </c>
      <c r="C74" s="977" t="s">
        <v>839</v>
      </c>
      <c r="D74" s="978" t="s">
        <v>829</v>
      </c>
      <c r="E74" s="964">
        <f>IF(E34=0,0,E53/E34*100)</f>
        <v>47.729407213250461</v>
      </c>
    </row>
    <row r="75" spans="1:5">
      <c r="A75" s="600"/>
      <c r="B75" s="965" t="s">
        <v>840</v>
      </c>
      <c r="C75" s="966" t="s">
        <v>806</v>
      </c>
      <c r="D75" s="967" t="s">
        <v>829</v>
      </c>
      <c r="E75" s="979">
        <f t="shared" ref="E75" si="0">IF($E$34=0,0,E54/$E$34*100)</f>
        <v>47.729407213250461</v>
      </c>
    </row>
    <row r="76" spans="1:5">
      <c r="A76" s="600"/>
      <c r="B76" s="965" t="s">
        <v>841</v>
      </c>
      <c r="C76" s="966" t="s">
        <v>808</v>
      </c>
      <c r="D76" s="967" t="s">
        <v>829</v>
      </c>
      <c r="E76" s="979">
        <f>IF($E$34=0,0,E55/$E$34*100)</f>
        <v>0</v>
      </c>
    </row>
    <row r="77" spans="1:5" ht="15.75" thickBot="1">
      <c r="A77" s="600"/>
      <c r="B77" s="980" t="s">
        <v>842</v>
      </c>
      <c r="C77" s="973" t="s">
        <v>810</v>
      </c>
      <c r="D77" s="974" t="s">
        <v>829</v>
      </c>
      <c r="E77" s="981">
        <f>IF($E$34=0,0,E56/$E$34*100)</f>
        <v>0</v>
      </c>
    </row>
    <row r="78" spans="1:5" ht="26.25" thickBot="1">
      <c r="A78" s="600"/>
      <c r="B78" s="982" t="s">
        <v>843</v>
      </c>
      <c r="C78" s="983" t="s">
        <v>844</v>
      </c>
      <c r="D78" s="983" t="s">
        <v>829</v>
      </c>
      <c r="E78" s="984">
        <f>IF(E58=0,0,E65/E58*100)</f>
        <v>0</v>
      </c>
    </row>
    <row r="79" spans="1:5" ht="16.5" thickTop="1" thickBot="1">
      <c r="A79" s="600"/>
      <c r="B79" s="916"/>
      <c r="C79" s="861" t="s">
        <v>845</v>
      </c>
      <c r="D79" s="862"/>
      <c r="E79" s="863"/>
    </row>
    <row r="80" spans="1:5" ht="16.5" thickTop="1" thickBot="1">
      <c r="A80" s="600"/>
      <c r="B80" s="868" t="s">
        <v>846</v>
      </c>
      <c r="C80" s="870" t="s">
        <v>847</v>
      </c>
      <c r="D80" s="940" t="s">
        <v>848</v>
      </c>
      <c r="E80" s="985">
        <v>19350</v>
      </c>
    </row>
    <row r="81" spans="1:5" ht="15.75" thickBot="1">
      <c r="A81" s="600"/>
      <c r="B81" s="900" t="s">
        <v>849</v>
      </c>
      <c r="C81" s="902" t="s">
        <v>850</v>
      </c>
      <c r="D81" s="986" t="s">
        <v>851</v>
      </c>
      <c r="E81" s="987">
        <v>9380</v>
      </c>
    </row>
    <row r="82" spans="1:5">
      <c r="A82" s="600"/>
      <c r="B82" s="872" t="s">
        <v>852</v>
      </c>
      <c r="C82" s="874" t="s">
        <v>853</v>
      </c>
      <c r="D82" s="889" t="s">
        <v>851</v>
      </c>
      <c r="E82" s="988">
        <f>E83+E86+E87+E88+E89</f>
        <v>9448</v>
      </c>
    </row>
    <row r="83" spans="1:5">
      <c r="A83" s="600"/>
      <c r="B83" s="944" t="s">
        <v>854</v>
      </c>
      <c r="C83" s="878" t="s">
        <v>855</v>
      </c>
      <c r="D83" s="878" t="s">
        <v>851</v>
      </c>
      <c r="E83" s="989">
        <f>SUM(E84:E85)</f>
        <v>7812</v>
      </c>
    </row>
    <row r="84" spans="1:5">
      <c r="A84" s="600"/>
      <c r="B84" s="911" t="s">
        <v>856</v>
      </c>
      <c r="C84" s="990" t="s">
        <v>857</v>
      </c>
      <c r="D84" s="898" t="s">
        <v>851</v>
      </c>
      <c r="E84" s="991">
        <v>4486</v>
      </c>
    </row>
    <row r="85" spans="1:5">
      <c r="A85" s="600"/>
      <c r="B85" s="911" t="s">
        <v>858</v>
      </c>
      <c r="C85" s="990" t="s">
        <v>859</v>
      </c>
      <c r="D85" s="898" t="s">
        <v>851</v>
      </c>
      <c r="E85" s="991">
        <v>3326</v>
      </c>
    </row>
    <row r="86" spans="1:5">
      <c r="A86" s="600"/>
      <c r="B86" s="876" t="s">
        <v>860</v>
      </c>
      <c r="C86" s="878" t="s">
        <v>861</v>
      </c>
      <c r="D86" s="878" t="s">
        <v>851</v>
      </c>
      <c r="E86" s="992">
        <v>1252</v>
      </c>
    </row>
    <row r="87" spans="1:5">
      <c r="A87" s="600"/>
      <c r="B87" s="876" t="s">
        <v>862</v>
      </c>
      <c r="C87" s="878" t="s">
        <v>863</v>
      </c>
      <c r="D87" s="878" t="s">
        <v>851</v>
      </c>
      <c r="E87" s="992">
        <v>230</v>
      </c>
    </row>
    <row r="88" spans="1:5">
      <c r="A88" s="600"/>
      <c r="B88" s="954" t="s">
        <v>864</v>
      </c>
      <c r="C88" s="978" t="s">
        <v>865</v>
      </c>
      <c r="D88" s="993" t="s">
        <v>851</v>
      </c>
      <c r="E88" s="994">
        <v>154</v>
      </c>
    </row>
    <row r="89" spans="1:5" ht="15.75" thickBot="1">
      <c r="A89" s="600"/>
      <c r="B89" s="995" t="s">
        <v>866</v>
      </c>
      <c r="C89" s="974" t="s">
        <v>867</v>
      </c>
      <c r="D89" s="996" t="s">
        <v>851</v>
      </c>
      <c r="E89" s="997">
        <v>0</v>
      </c>
    </row>
    <row r="90" spans="1:5">
      <c r="A90" s="600"/>
      <c r="B90" s="872" t="s">
        <v>868</v>
      </c>
      <c r="C90" s="874" t="s">
        <v>869</v>
      </c>
      <c r="D90" s="889" t="s">
        <v>851</v>
      </c>
      <c r="E90" s="998">
        <f>SUM(E91:E93)</f>
        <v>294</v>
      </c>
    </row>
    <row r="91" spans="1:5">
      <c r="A91" s="600"/>
      <c r="B91" s="876" t="s">
        <v>870</v>
      </c>
      <c r="C91" s="878" t="s">
        <v>871</v>
      </c>
      <c r="D91" s="878" t="s">
        <v>851</v>
      </c>
      <c r="E91" s="992">
        <v>249</v>
      </c>
    </row>
    <row r="92" spans="1:5">
      <c r="A92" s="600"/>
      <c r="B92" s="944" t="s">
        <v>872</v>
      </c>
      <c r="C92" s="940" t="s">
        <v>873</v>
      </c>
      <c r="D92" s="940" t="s">
        <v>851</v>
      </c>
      <c r="E92" s="985">
        <v>39</v>
      </c>
    </row>
    <row r="93" spans="1:5" ht="15.75" thickBot="1">
      <c r="A93" s="600"/>
      <c r="B93" s="876" t="s">
        <v>874</v>
      </c>
      <c r="C93" s="878" t="s">
        <v>875</v>
      </c>
      <c r="D93" s="878" t="s">
        <v>851</v>
      </c>
      <c r="E93" s="992">
        <v>6</v>
      </c>
    </row>
    <row r="94" spans="1:5">
      <c r="A94" s="600"/>
      <c r="B94" s="872" t="s">
        <v>876</v>
      </c>
      <c r="C94" s="874" t="s">
        <v>877</v>
      </c>
      <c r="D94" s="999" t="s">
        <v>851</v>
      </c>
      <c r="E94" s="1000">
        <f>SUM(E95:E97)</f>
        <v>9588</v>
      </c>
    </row>
    <row r="95" spans="1:5">
      <c r="A95" s="600"/>
      <c r="B95" s="951" t="s">
        <v>878</v>
      </c>
      <c r="C95" s="1001" t="s">
        <v>879</v>
      </c>
      <c r="D95" s="1001" t="s">
        <v>851</v>
      </c>
      <c r="E95" s="1002">
        <f>+E83+E91</f>
        <v>8061</v>
      </c>
    </row>
    <row r="96" spans="1:5">
      <c r="A96" s="600"/>
      <c r="B96" s="944" t="s">
        <v>880</v>
      </c>
      <c r="C96" s="940" t="s">
        <v>881</v>
      </c>
      <c r="D96" s="940" t="s">
        <v>851</v>
      </c>
      <c r="E96" s="985">
        <f>+E86+E92</f>
        <v>1291</v>
      </c>
    </row>
    <row r="97" spans="1:7" ht="15.75" thickBot="1">
      <c r="A97" s="600"/>
      <c r="B97" s="995" t="s">
        <v>882</v>
      </c>
      <c r="C97" s="996" t="s">
        <v>883</v>
      </c>
      <c r="D97" s="996" t="s">
        <v>851</v>
      </c>
      <c r="E97" s="997">
        <f>+E87+E93</f>
        <v>236</v>
      </c>
    </row>
    <row r="99" spans="1:7">
      <c r="B99" s="1003" t="s">
        <v>884</v>
      </c>
      <c r="C99" s="600"/>
      <c r="D99" s="600"/>
      <c r="E99" s="600"/>
      <c r="F99" s="600"/>
      <c r="G99" s="600"/>
    </row>
    <row r="100" spans="1:7">
      <c r="B100" s="1003" t="s">
        <v>885</v>
      </c>
      <c r="C100" s="600"/>
      <c r="D100" s="600"/>
      <c r="E100" s="600"/>
      <c r="F100" s="600"/>
      <c r="G100" s="600"/>
    </row>
    <row r="101" spans="1:7">
      <c r="B101" s="600"/>
      <c r="C101" s="600"/>
      <c r="D101" s="600"/>
      <c r="E101" s="600"/>
      <c r="F101" s="600"/>
      <c r="G101" s="600"/>
    </row>
    <row r="102" spans="1:7">
      <c r="B102" s="600"/>
      <c r="C102" s="600"/>
      <c r="D102" s="600"/>
      <c r="E102" s="600"/>
      <c r="F102" s="600"/>
      <c r="G102" s="600"/>
    </row>
    <row r="103" spans="1:7" ht="15.75" thickBot="1">
      <c r="B103" s="1003" t="s">
        <v>886</v>
      </c>
      <c r="C103" s="1003" t="s">
        <v>887</v>
      </c>
      <c r="D103" s="600"/>
      <c r="E103" s="600"/>
      <c r="F103" s="600"/>
      <c r="G103" s="600"/>
    </row>
    <row r="104" spans="1:7" ht="26.25" thickBot="1">
      <c r="B104" s="1004"/>
      <c r="C104" s="1005" t="s">
        <v>888</v>
      </c>
      <c r="D104" s="1005"/>
      <c r="E104" s="1005"/>
      <c r="F104" s="1006" t="s">
        <v>889</v>
      </c>
      <c r="G104" s="1007" t="s">
        <v>890</v>
      </c>
    </row>
    <row r="105" spans="1:7" ht="15.75">
      <c r="B105" s="1008" t="s">
        <v>891</v>
      </c>
      <c r="C105" s="1009" t="s">
        <v>892</v>
      </c>
      <c r="D105" s="1009"/>
      <c r="E105" s="1009"/>
      <c r="F105" s="1010">
        <v>0</v>
      </c>
      <c r="G105" s="1011">
        <f>$G$106/(1-$F$107)</f>
        <v>0</v>
      </c>
    </row>
    <row r="106" spans="1:7" ht="15.75">
      <c r="B106" s="936" t="s">
        <v>893</v>
      </c>
      <c r="C106" s="1012" t="s">
        <v>894</v>
      </c>
      <c r="D106" s="1012"/>
      <c r="E106" s="1012"/>
      <c r="F106" s="1010">
        <v>0</v>
      </c>
      <c r="G106" s="1013">
        <v>0</v>
      </c>
    </row>
    <row r="107" spans="1:7" ht="15.75" thickBot="1">
      <c r="B107" s="1014" t="s">
        <v>895</v>
      </c>
      <c r="C107" s="1015" t="s">
        <v>896</v>
      </c>
      <c r="D107" s="1015"/>
      <c r="E107" s="1015"/>
      <c r="F107" s="1016">
        <f>IF($F$105=0,0,1-(($F$106))/($F$105))</f>
        <v>0</v>
      </c>
      <c r="G107" s="1017">
        <f>IF($G$105=0,0,1-$G$106/$G$105)</f>
        <v>0</v>
      </c>
    </row>
  </sheetData>
  <mergeCells count="5">
    <mergeCell ref="B41:B42"/>
    <mergeCell ref="C104:E104"/>
    <mergeCell ref="C105:E105"/>
    <mergeCell ref="C106:E106"/>
    <mergeCell ref="C107:E10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9C90F-5A74-44C3-9810-0AE78E09D935}">
  <sheetPr codeName="Sheet103">
    <tabColor theme="0" tint="-0.14999847407452621"/>
  </sheetPr>
  <dimension ref="A1:L198"/>
  <sheetViews>
    <sheetView showGridLines="0" zoomScale="85" zoomScaleNormal="85" workbookViewId="0">
      <selection activeCell="F15" sqref="F15"/>
    </sheetView>
  </sheetViews>
  <sheetFormatPr defaultRowHeight="15"/>
  <cols>
    <col min="2" max="2" width="8.7109375" style="114" customWidth="1"/>
    <col min="3" max="3" width="78.28515625" style="114" customWidth="1"/>
    <col min="4" max="4" width="17.5703125" style="114" bestFit="1" customWidth="1"/>
    <col min="5" max="5" width="22.85546875" style="114" bestFit="1" customWidth="1"/>
    <col min="6" max="12" width="9.140625" style="114"/>
  </cols>
  <sheetData>
    <row r="1" spans="1:5">
      <c r="A1" s="600"/>
      <c r="B1" s="600"/>
      <c r="C1" s="600"/>
      <c r="D1" s="600"/>
      <c r="E1" s="600"/>
    </row>
    <row r="2" spans="1:5" ht="72">
      <c r="A2" s="600"/>
      <c r="B2" s="600"/>
      <c r="C2" s="600"/>
      <c r="D2" s="600"/>
      <c r="E2" s="29" t="s">
        <v>897</v>
      </c>
    </row>
    <row r="3" spans="1:5">
      <c r="A3" s="600"/>
      <c r="B3" s="600"/>
      <c r="C3" s="27" t="s">
        <v>1332</v>
      </c>
      <c r="D3" s="600"/>
      <c r="E3" s="600"/>
    </row>
    <row r="4" spans="1:5">
      <c r="A4" s="600"/>
      <c r="B4" s="600"/>
      <c r="C4" s="27" t="s">
        <v>1333</v>
      </c>
      <c r="D4" s="600"/>
      <c r="E4" s="600"/>
    </row>
    <row r="5" spans="1:5">
      <c r="A5" s="600"/>
      <c r="B5" s="600"/>
      <c r="C5" s="600"/>
      <c r="D5" s="600"/>
      <c r="E5" s="600"/>
    </row>
    <row r="6" spans="1:5" ht="15.75">
      <c r="A6" s="600"/>
      <c r="B6" s="600"/>
      <c r="C6" s="1018" t="s">
        <v>898</v>
      </c>
      <c r="D6" s="600"/>
      <c r="E6" s="600"/>
    </row>
    <row r="7" spans="1:5" ht="15.75">
      <c r="A7" s="600"/>
      <c r="B7" s="600"/>
      <c r="C7" s="1018"/>
      <c r="D7" s="600"/>
      <c r="E7" s="600"/>
    </row>
    <row r="8" spans="1:5" ht="15.75" thickBot="1">
      <c r="A8" s="600"/>
      <c r="B8" s="600"/>
      <c r="C8" s="600"/>
      <c r="D8" s="600"/>
      <c r="E8" s="600"/>
    </row>
    <row r="9" spans="1:5" ht="15.75" thickBot="1">
      <c r="A9" s="600"/>
      <c r="B9" s="1019" t="s">
        <v>2</v>
      </c>
      <c r="C9" s="1020" t="s">
        <v>899</v>
      </c>
      <c r="D9" s="1021" t="s">
        <v>716</v>
      </c>
      <c r="E9" s="1022" t="s">
        <v>59</v>
      </c>
    </row>
    <row r="10" spans="1:5" ht="15.75" thickBot="1">
      <c r="A10" s="600"/>
      <c r="B10" s="1023"/>
      <c r="C10" s="1020" t="s">
        <v>900</v>
      </c>
      <c r="D10" s="1020"/>
      <c r="E10" s="1024"/>
    </row>
    <row r="11" spans="1:5" ht="15.75">
      <c r="A11" s="600"/>
      <c r="B11" s="1025" t="s">
        <v>64</v>
      </c>
      <c r="C11" s="1026" t="s">
        <v>901</v>
      </c>
      <c r="D11" s="1026" t="s">
        <v>902</v>
      </c>
      <c r="E11" s="1027">
        <v>7559</v>
      </c>
    </row>
    <row r="12" spans="1:5" ht="15.75">
      <c r="A12" s="600"/>
      <c r="B12" s="1028" t="s">
        <v>70</v>
      </c>
      <c r="C12" s="1029" t="s">
        <v>903</v>
      </c>
      <c r="D12" s="1030" t="s">
        <v>902</v>
      </c>
      <c r="E12" s="1031">
        <v>8254.93</v>
      </c>
    </row>
    <row r="13" spans="1:5" ht="15.75">
      <c r="A13" s="600"/>
      <c r="B13" s="1028" t="s">
        <v>98</v>
      </c>
      <c r="C13" s="1029" t="s">
        <v>904</v>
      </c>
      <c r="D13" s="1029" t="s">
        <v>902</v>
      </c>
      <c r="E13" s="1031">
        <v>5290</v>
      </c>
    </row>
    <row r="14" spans="1:5" ht="15.75">
      <c r="A14" s="600"/>
      <c r="B14" s="1028" t="s">
        <v>258</v>
      </c>
      <c r="C14" s="1029" t="s">
        <v>905</v>
      </c>
      <c r="D14" s="1029" t="s">
        <v>902</v>
      </c>
      <c r="E14" s="1031">
        <v>27675.1</v>
      </c>
    </row>
    <row r="15" spans="1:5" ht="15.75">
      <c r="A15" s="600"/>
      <c r="B15" s="1028" t="s">
        <v>260</v>
      </c>
      <c r="C15" s="1029" t="s">
        <v>906</v>
      </c>
      <c r="D15" s="1029" t="s">
        <v>902</v>
      </c>
      <c r="E15" s="1031">
        <v>0</v>
      </c>
    </row>
    <row r="16" spans="1:5" ht="15.75">
      <c r="A16" s="600"/>
      <c r="B16" s="1028" t="s">
        <v>268</v>
      </c>
      <c r="C16" s="1029" t="s">
        <v>907</v>
      </c>
      <c r="D16" s="1029" t="s">
        <v>902</v>
      </c>
      <c r="E16" s="1031">
        <v>8227.01</v>
      </c>
    </row>
    <row r="17" spans="1:5">
      <c r="A17" s="600"/>
      <c r="B17" s="1032" t="s">
        <v>270</v>
      </c>
      <c r="C17" s="1033" t="s">
        <v>908</v>
      </c>
      <c r="D17" s="1033" t="s">
        <v>909</v>
      </c>
      <c r="E17" s="1034">
        <v>450</v>
      </c>
    </row>
    <row r="18" spans="1:5">
      <c r="A18" s="600"/>
      <c r="B18" s="1032" t="s">
        <v>607</v>
      </c>
      <c r="C18" s="1033" t="s">
        <v>910</v>
      </c>
      <c r="D18" s="1033" t="s">
        <v>911</v>
      </c>
      <c r="E18" s="1034">
        <v>0</v>
      </c>
    </row>
    <row r="19" spans="1:5">
      <c r="A19" s="600"/>
      <c r="B19" s="1032" t="s">
        <v>608</v>
      </c>
      <c r="C19" s="1033" t="s">
        <v>912</v>
      </c>
      <c r="D19" s="1033" t="s">
        <v>911</v>
      </c>
      <c r="E19" s="1034">
        <v>65</v>
      </c>
    </row>
    <row r="20" spans="1:5">
      <c r="A20" s="600"/>
      <c r="B20" s="1032" t="s">
        <v>913</v>
      </c>
      <c r="C20" s="1033" t="s">
        <v>914</v>
      </c>
      <c r="D20" s="1035" t="s">
        <v>911</v>
      </c>
      <c r="E20" s="1034">
        <v>11</v>
      </c>
    </row>
    <row r="21" spans="1:5" ht="15.75">
      <c r="A21" s="600"/>
      <c r="B21" s="1028" t="s">
        <v>272</v>
      </c>
      <c r="C21" s="1029" t="s">
        <v>915</v>
      </c>
      <c r="D21" s="1029" t="s">
        <v>902</v>
      </c>
      <c r="E21" s="1031">
        <v>0</v>
      </c>
    </row>
    <row r="22" spans="1:5">
      <c r="A22" s="600"/>
      <c r="B22" s="1032" t="s">
        <v>916</v>
      </c>
      <c r="C22" s="1033" t="s">
        <v>908</v>
      </c>
      <c r="D22" s="1033" t="s">
        <v>909</v>
      </c>
      <c r="E22" s="1034">
        <v>0</v>
      </c>
    </row>
    <row r="23" spans="1:5">
      <c r="A23" s="600"/>
      <c r="B23" s="1032" t="s">
        <v>917</v>
      </c>
      <c r="C23" s="1033" t="s">
        <v>910</v>
      </c>
      <c r="D23" s="1033" t="s">
        <v>911</v>
      </c>
      <c r="E23" s="1034">
        <v>0</v>
      </c>
    </row>
    <row r="24" spans="1:5">
      <c r="A24" s="600"/>
      <c r="B24" s="1032" t="s">
        <v>918</v>
      </c>
      <c r="C24" s="1033" t="s">
        <v>919</v>
      </c>
      <c r="D24" s="1033" t="s">
        <v>911</v>
      </c>
      <c r="E24" s="1034">
        <v>0</v>
      </c>
    </row>
    <row r="25" spans="1:5">
      <c r="A25" s="600"/>
      <c r="B25" s="1028" t="s">
        <v>920</v>
      </c>
      <c r="C25" s="1029" t="s">
        <v>921</v>
      </c>
      <c r="D25" s="1029" t="s">
        <v>922</v>
      </c>
      <c r="E25" s="1031">
        <v>17706</v>
      </c>
    </row>
    <row r="26" spans="1:5">
      <c r="A26" s="600"/>
      <c r="B26" s="1032" t="s">
        <v>923</v>
      </c>
      <c r="C26" s="1033" t="s">
        <v>924</v>
      </c>
      <c r="D26" s="1033" t="s">
        <v>922</v>
      </c>
      <c r="E26" s="1034">
        <v>3541</v>
      </c>
    </row>
    <row r="27" spans="1:5">
      <c r="A27" s="600"/>
      <c r="B27" s="1032" t="s">
        <v>925</v>
      </c>
      <c r="C27" s="1033" t="s">
        <v>926</v>
      </c>
      <c r="D27" s="1033" t="s">
        <v>922</v>
      </c>
      <c r="E27" s="1034">
        <v>0</v>
      </c>
    </row>
    <row r="28" spans="1:5">
      <c r="A28" s="600"/>
      <c r="B28" s="1032" t="s">
        <v>927</v>
      </c>
      <c r="C28" s="1033" t="s">
        <v>928</v>
      </c>
      <c r="D28" s="1033" t="s">
        <v>922</v>
      </c>
      <c r="E28" s="1034">
        <v>0</v>
      </c>
    </row>
    <row r="29" spans="1:5">
      <c r="A29" s="600"/>
      <c r="B29" s="1032" t="s">
        <v>929</v>
      </c>
      <c r="C29" s="1033" t="s">
        <v>930</v>
      </c>
      <c r="D29" s="1033" t="s">
        <v>922</v>
      </c>
      <c r="E29" s="1034">
        <v>0</v>
      </c>
    </row>
    <row r="30" spans="1:5" ht="15.75" thickBot="1">
      <c r="A30" s="600"/>
      <c r="B30" s="1036" t="s">
        <v>931</v>
      </c>
      <c r="C30" s="1037" t="s">
        <v>932</v>
      </c>
      <c r="D30" s="1037" t="s">
        <v>922</v>
      </c>
      <c r="E30" s="1038">
        <v>3228</v>
      </c>
    </row>
    <row r="31" spans="1:5" ht="15.75" thickBot="1">
      <c r="A31" s="600"/>
      <c r="B31" s="1023"/>
      <c r="C31" s="1020" t="s">
        <v>933</v>
      </c>
      <c r="D31" s="1020"/>
      <c r="E31" s="1024"/>
    </row>
    <row r="32" spans="1:5">
      <c r="A32" s="600"/>
      <c r="B32" s="1039" t="s">
        <v>105</v>
      </c>
      <c r="C32" s="1040" t="s">
        <v>934</v>
      </c>
      <c r="D32" s="1041" t="s">
        <v>851</v>
      </c>
      <c r="E32" s="1042">
        <v>30</v>
      </c>
    </row>
    <row r="33" spans="1:5">
      <c r="A33" s="600"/>
      <c r="B33" s="1032" t="s">
        <v>114</v>
      </c>
      <c r="C33" s="1043" t="s">
        <v>935</v>
      </c>
      <c r="D33" s="1041" t="s">
        <v>851</v>
      </c>
      <c r="E33" s="1042">
        <v>58</v>
      </c>
    </row>
    <row r="34" spans="1:5" ht="15.75" thickBot="1">
      <c r="A34" s="600"/>
      <c r="B34" s="1044" t="s">
        <v>289</v>
      </c>
      <c r="C34" s="1045" t="s">
        <v>936</v>
      </c>
      <c r="D34" s="1046" t="s">
        <v>937</v>
      </c>
      <c r="E34" s="1047">
        <v>104.5</v>
      </c>
    </row>
    <row r="35" spans="1:5" ht="15.75" thickBot="1">
      <c r="A35" s="600"/>
      <c r="B35" s="1023"/>
      <c r="C35" s="1020" t="s">
        <v>938</v>
      </c>
      <c r="D35" s="1020"/>
      <c r="E35" s="1024"/>
    </row>
    <row r="36" spans="1:5">
      <c r="A36" s="600"/>
      <c r="B36" s="1028" t="s">
        <v>125</v>
      </c>
      <c r="C36" s="1048" t="s">
        <v>939</v>
      </c>
      <c r="D36" s="1029" t="s">
        <v>851</v>
      </c>
      <c r="E36" s="1049">
        <v>23</v>
      </c>
    </row>
    <row r="37" spans="1:5">
      <c r="A37" s="600"/>
      <c r="B37" s="1032" t="s">
        <v>401</v>
      </c>
      <c r="C37" s="1043" t="s">
        <v>940</v>
      </c>
      <c r="D37" s="1033" t="s">
        <v>851</v>
      </c>
      <c r="E37" s="1042">
        <v>22</v>
      </c>
    </row>
    <row r="38" spans="1:5" ht="15.75">
      <c r="A38" s="600"/>
      <c r="B38" s="1050" t="s">
        <v>402</v>
      </c>
      <c r="C38" s="1048" t="s">
        <v>941</v>
      </c>
      <c r="D38" s="1029" t="s">
        <v>719</v>
      </c>
      <c r="E38" s="1031">
        <v>1138.085</v>
      </c>
    </row>
    <row r="39" spans="1:5" ht="25.5">
      <c r="A39" s="600"/>
      <c r="B39" s="1051" t="s">
        <v>942</v>
      </c>
      <c r="C39" s="1052" t="s">
        <v>943</v>
      </c>
      <c r="D39" s="1033" t="s">
        <v>724</v>
      </c>
      <c r="E39" s="1034">
        <v>397.279</v>
      </c>
    </row>
    <row r="40" spans="1:5" ht="15.75">
      <c r="A40" s="600"/>
      <c r="B40" s="1051" t="s">
        <v>944</v>
      </c>
      <c r="C40" s="1052" t="s">
        <v>945</v>
      </c>
      <c r="D40" s="1033" t="s">
        <v>724</v>
      </c>
      <c r="E40" s="1034">
        <v>740.80600000000004</v>
      </c>
    </row>
    <row r="41" spans="1:5" ht="25.5">
      <c r="A41" s="600"/>
      <c r="B41" s="1051" t="s">
        <v>946</v>
      </c>
      <c r="C41" s="1052" t="s">
        <v>947</v>
      </c>
      <c r="D41" s="1033" t="s">
        <v>724</v>
      </c>
      <c r="E41" s="1034">
        <v>0</v>
      </c>
    </row>
    <row r="42" spans="1:5" ht="15.75">
      <c r="A42" s="600"/>
      <c r="B42" s="1032" t="s">
        <v>948</v>
      </c>
      <c r="C42" s="1053" t="s">
        <v>949</v>
      </c>
      <c r="D42" s="1033" t="s">
        <v>724</v>
      </c>
      <c r="E42" s="1034">
        <v>0</v>
      </c>
    </row>
    <row r="43" spans="1:5" ht="15.75">
      <c r="A43" s="600"/>
      <c r="B43" s="1028" t="s">
        <v>127</v>
      </c>
      <c r="C43" s="1054" t="s">
        <v>950</v>
      </c>
      <c r="D43" s="1029" t="s">
        <v>719</v>
      </c>
      <c r="E43" s="1031">
        <v>1065.2149999999999</v>
      </c>
    </row>
    <row r="44" spans="1:5" ht="15.75">
      <c r="A44" s="600"/>
      <c r="B44" s="1028" t="s">
        <v>135</v>
      </c>
      <c r="C44" s="1048" t="s">
        <v>951</v>
      </c>
      <c r="D44" s="1029" t="s">
        <v>719</v>
      </c>
      <c r="E44" s="1031">
        <v>0</v>
      </c>
    </row>
    <row r="45" spans="1:5">
      <c r="A45" s="600"/>
      <c r="B45" s="1032" t="s">
        <v>403</v>
      </c>
      <c r="C45" s="1043" t="s">
        <v>952</v>
      </c>
      <c r="D45" s="1033" t="s">
        <v>851</v>
      </c>
      <c r="E45" s="1042">
        <v>0</v>
      </c>
    </row>
    <row r="46" spans="1:5">
      <c r="A46" s="600"/>
      <c r="B46" s="1032" t="s">
        <v>953</v>
      </c>
      <c r="C46" s="1043" t="s">
        <v>954</v>
      </c>
      <c r="D46" s="1033" t="s">
        <v>851</v>
      </c>
      <c r="E46" s="1042">
        <v>0</v>
      </c>
    </row>
    <row r="47" spans="1:5">
      <c r="A47" s="600"/>
      <c r="B47" s="1032" t="s">
        <v>955</v>
      </c>
      <c r="C47" s="1055" t="s">
        <v>956</v>
      </c>
      <c r="D47" s="1056" t="s">
        <v>727</v>
      </c>
      <c r="E47" s="1057">
        <v>0</v>
      </c>
    </row>
    <row r="48" spans="1:5">
      <c r="A48" s="600"/>
      <c r="B48" s="1032" t="s">
        <v>624</v>
      </c>
      <c r="C48" s="1043" t="s">
        <v>957</v>
      </c>
      <c r="D48" s="1033" t="s">
        <v>851</v>
      </c>
      <c r="E48" s="1042">
        <v>0</v>
      </c>
    </row>
    <row r="49" spans="1:5">
      <c r="A49" s="600"/>
      <c r="B49" s="1032" t="s">
        <v>958</v>
      </c>
      <c r="C49" s="1055" t="s">
        <v>959</v>
      </c>
      <c r="D49" s="1056" t="s">
        <v>727</v>
      </c>
      <c r="E49" s="1057">
        <v>0</v>
      </c>
    </row>
    <row r="50" spans="1:5">
      <c r="A50" s="600"/>
      <c r="B50" s="1028" t="s">
        <v>404</v>
      </c>
      <c r="C50" s="1048" t="s">
        <v>960</v>
      </c>
      <c r="D50" s="1029" t="s">
        <v>851</v>
      </c>
      <c r="E50" s="1049">
        <v>4</v>
      </c>
    </row>
    <row r="51" spans="1:5">
      <c r="A51" s="600"/>
      <c r="B51" s="1028" t="s">
        <v>410</v>
      </c>
      <c r="C51" s="1048" t="s">
        <v>961</v>
      </c>
      <c r="D51" s="1029" t="s">
        <v>851</v>
      </c>
      <c r="E51" s="1049">
        <v>6</v>
      </c>
    </row>
    <row r="52" spans="1:5">
      <c r="A52" s="600"/>
      <c r="B52" s="1028" t="s">
        <v>411</v>
      </c>
      <c r="C52" s="1048" t="s">
        <v>962</v>
      </c>
      <c r="D52" s="1029" t="s">
        <v>851</v>
      </c>
      <c r="E52" s="1049">
        <v>2</v>
      </c>
    </row>
    <row r="53" spans="1:5">
      <c r="A53" s="600"/>
      <c r="B53" s="1028" t="s">
        <v>417</v>
      </c>
      <c r="C53" s="1048" t="s">
        <v>963</v>
      </c>
      <c r="D53" s="1029" t="s">
        <v>851</v>
      </c>
      <c r="E53" s="1049">
        <v>0</v>
      </c>
    </row>
    <row r="54" spans="1:5">
      <c r="A54" s="600"/>
      <c r="B54" s="1028" t="s">
        <v>421</v>
      </c>
      <c r="C54" s="1048" t="s">
        <v>964</v>
      </c>
      <c r="D54" s="1033" t="s">
        <v>851</v>
      </c>
      <c r="E54" s="1042">
        <v>98</v>
      </c>
    </row>
    <row r="55" spans="1:5">
      <c r="A55" s="600"/>
      <c r="B55" s="1050" t="s">
        <v>424</v>
      </c>
      <c r="C55" s="1048" t="s">
        <v>965</v>
      </c>
      <c r="D55" s="1029" t="s">
        <v>851</v>
      </c>
      <c r="E55" s="1049">
        <v>0</v>
      </c>
    </row>
    <row r="56" spans="1:5" ht="15.75" thickBot="1">
      <c r="A56" s="600"/>
      <c r="B56" s="1044" t="s">
        <v>439</v>
      </c>
      <c r="C56" s="1045" t="s">
        <v>966</v>
      </c>
      <c r="D56" s="1046" t="s">
        <v>967</v>
      </c>
      <c r="E56" s="1047">
        <v>0</v>
      </c>
    </row>
    <row r="57" spans="1:5" ht="15.75" thickBot="1">
      <c r="A57" s="600"/>
      <c r="B57" s="1023"/>
      <c r="C57" s="1020" t="s">
        <v>968</v>
      </c>
      <c r="D57" s="1020"/>
      <c r="E57" s="1024"/>
    </row>
    <row r="58" spans="1:5">
      <c r="A58" s="600"/>
      <c r="B58" s="1032" t="s">
        <v>139</v>
      </c>
      <c r="C58" s="1033" t="s">
        <v>969</v>
      </c>
      <c r="D58" s="1033" t="s">
        <v>851</v>
      </c>
      <c r="E58" s="1042">
        <v>27</v>
      </c>
    </row>
    <row r="59" spans="1:5">
      <c r="A59" s="600"/>
      <c r="B59" s="1032" t="s">
        <v>141</v>
      </c>
      <c r="C59" s="1033" t="s">
        <v>970</v>
      </c>
      <c r="D59" s="1033" t="s">
        <v>851</v>
      </c>
      <c r="E59" s="1042">
        <v>3</v>
      </c>
    </row>
    <row r="60" spans="1:5">
      <c r="A60" s="600"/>
      <c r="B60" s="1032" t="s">
        <v>143</v>
      </c>
      <c r="C60" s="1033" t="s">
        <v>971</v>
      </c>
      <c r="D60" s="1033" t="s">
        <v>851</v>
      </c>
      <c r="E60" s="1042">
        <v>14</v>
      </c>
    </row>
    <row r="61" spans="1:5">
      <c r="A61" s="600"/>
      <c r="B61" s="1028" t="s">
        <v>452</v>
      </c>
      <c r="C61" s="1029" t="s">
        <v>972</v>
      </c>
      <c r="D61" s="1058" t="s">
        <v>967</v>
      </c>
      <c r="E61" s="1031">
        <v>60</v>
      </c>
    </row>
    <row r="62" spans="1:5">
      <c r="A62" s="600"/>
      <c r="B62" s="1032" t="s">
        <v>456</v>
      </c>
      <c r="C62" s="1033" t="s">
        <v>973</v>
      </c>
      <c r="D62" s="1059" t="s">
        <v>974</v>
      </c>
      <c r="E62" s="1060">
        <f>SUM(E63:E64)</f>
        <v>236.12</v>
      </c>
    </row>
    <row r="63" spans="1:5">
      <c r="A63" s="600"/>
      <c r="B63" s="1061" t="s">
        <v>975</v>
      </c>
      <c r="C63" s="1055" t="s">
        <v>976</v>
      </c>
      <c r="D63" s="1056" t="s">
        <v>974</v>
      </c>
      <c r="E63" s="1057">
        <v>236.12</v>
      </c>
    </row>
    <row r="64" spans="1:5">
      <c r="A64" s="600"/>
      <c r="B64" s="1061" t="s">
        <v>977</v>
      </c>
      <c r="C64" s="1055" t="s">
        <v>978</v>
      </c>
      <c r="D64" s="1056" t="s">
        <v>974</v>
      </c>
      <c r="E64" s="1057">
        <v>0</v>
      </c>
    </row>
    <row r="65" spans="1:5">
      <c r="A65" s="600"/>
      <c r="B65" s="1032" t="s">
        <v>458</v>
      </c>
      <c r="C65" s="1033" t="s">
        <v>979</v>
      </c>
      <c r="D65" s="1033" t="s">
        <v>851</v>
      </c>
      <c r="E65" s="1042">
        <v>9585</v>
      </c>
    </row>
    <row r="66" spans="1:5">
      <c r="A66" s="600"/>
      <c r="B66" s="1032" t="s">
        <v>462</v>
      </c>
      <c r="C66" s="1033" t="s">
        <v>980</v>
      </c>
      <c r="D66" s="1033" t="s">
        <v>851</v>
      </c>
      <c r="E66" s="1042">
        <v>253</v>
      </c>
    </row>
    <row r="67" spans="1:5">
      <c r="A67" s="600"/>
      <c r="B67" s="1032" t="s">
        <v>466</v>
      </c>
      <c r="C67" s="1033" t="s">
        <v>981</v>
      </c>
      <c r="D67" s="1033" t="s">
        <v>851</v>
      </c>
      <c r="E67" s="1042">
        <v>0</v>
      </c>
    </row>
    <row r="68" spans="1:5">
      <c r="A68" s="600"/>
      <c r="B68" s="1032" t="s">
        <v>470</v>
      </c>
      <c r="C68" s="1033" t="s">
        <v>982</v>
      </c>
      <c r="D68" s="1033" t="s">
        <v>851</v>
      </c>
      <c r="E68" s="1042">
        <v>159</v>
      </c>
    </row>
    <row r="69" spans="1:5">
      <c r="A69" s="600"/>
      <c r="B69" s="1032" t="s">
        <v>486</v>
      </c>
      <c r="C69" s="1033" t="s">
        <v>983</v>
      </c>
      <c r="D69" s="1033" t="s">
        <v>851</v>
      </c>
      <c r="E69" s="1062">
        <f>SUM(E70:E72)</f>
        <v>5926</v>
      </c>
    </row>
    <row r="70" spans="1:5">
      <c r="A70" s="600"/>
      <c r="B70" s="1061" t="s">
        <v>984</v>
      </c>
      <c r="C70" s="1055" t="s">
        <v>985</v>
      </c>
      <c r="D70" s="1056" t="s">
        <v>851</v>
      </c>
      <c r="E70" s="1063">
        <v>5325</v>
      </c>
    </row>
    <row r="71" spans="1:5">
      <c r="A71" s="600"/>
      <c r="B71" s="1061" t="s">
        <v>986</v>
      </c>
      <c r="C71" s="1055" t="s">
        <v>987</v>
      </c>
      <c r="D71" s="1056" t="s">
        <v>851</v>
      </c>
      <c r="E71" s="1063">
        <v>115</v>
      </c>
    </row>
    <row r="72" spans="1:5">
      <c r="A72" s="600"/>
      <c r="B72" s="1061" t="s">
        <v>988</v>
      </c>
      <c r="C72" s="1055" t="s">
        <v>989</v>
      </c>
      <c r="D72" s="1056" t="s">
        <v>851</v>
      </c>
      <c r="E72" s="1063">
        <v>486</v>
      </c>
    </row>
    <row r="73" spans="1:5">
      <c r="A73" s="600"/>
      <c r="B73" s="1032" t="s">
        <v>488</v>
      </c>
      <c r="C73" s="1033" t="s">
        <v>990</v>
      </c>
      <c r="D73" s="1033" t="s">
        <v>851</v>
      </c>
      <c r="E73" s="1042">
        <v>5997</v>
      </c>
    </row>
    <row r="74" spans="1:5" ht="15.75" thickBot="1">
      <c r="A74" s="600"/>
      <c r="B74" s="1036" t="s">
        <v>639</v>
      </c>
      <c r="C74" s="1037" t="s">
        <v>991</v>
      </c>
      <c r="D74" s="1037" t="s">
        <v>851</v>
      </c>
      <c r="E74" s="1064">
        <v>115</v>
      </c>
    </row>
    <row r="75" spans="1:5" ht="15.75" thickBot="1">
      <c r="A75" s="600"/>
      <c r="B75" s="1023"/>
      <c r="C75" s="1020" t="s">
        <v>992</v>
      </c>
      <c r="D75" s="1020"/>
      <c r="E75" s="1024"/>
    </row>
    <row r="76" spans="1:5">
      <c r="A76" s="600"/>
      <c r="B76" s="1032" t="s">
        <v>492</v>
      </c>
      <c r="C76" s="1033" t="s">
        <v>993</v>
      </c>
      <c r="D76" s="1033" t="s">
        <v>851</v>
      </c>
      <c r="E76" s="1042">
        <v>12</v>
      </c>
    </row>
    <row r="77" spans="1:5">
      <c r="A77" s="600"/>
      <c r="B77" s="1032" t="s">
        <v>149</v>
      </c>
      <c r="C77" s="1033" t="s">
        <v>994</v>
      </c>
      <c r="D77" s="1033" t="s">
        <v>851</v>
      </c>
      <c r="E77" s="1042">
        <v>101</v>
      </c>
    </row>
    <row r="78" spans="1:5">
      <c r="A78" s="600"/>
      <c r="B78" s="1032" t="s">
        <v>151</v>
      </c>
      <c r="C78" s="1033" t="s">
        <v>995</v>
      </c>
      <c r="D78" s="1033" t="s">
        <v>851</v>
      </c>
      <c r="E78" s="1042">
        <v>184</v>
      </c>
    </row>
    <row r="79" spans="1:5">
      <c r="A79" s="600"/>
      <c r="B79" s="1028" t="s">
        <v>153</v>
      </c>
      <c r="C79" s="1029" t="s">
        <v>996</v>
      </c>
      <c r="D79" s="1058" t="s">
        <v>967</v>
      </c>
      <c r="E79" s="1031">
        <v>21.86</v>
      </c>
    </row>
    <row r="80" spans="1:5">
      <c r="A80" s="600"/>
      <c r="B80" s="1032" t="s">
        <v>155</v>
      </c>
      <c r="C80" s="1033" t="s">
        <v>997</v>
      </c>
      <c r="D80" s="1033" t="s">
        <v>974</v>
      </c>
      <c r="E80" s="1034">
        <v>194.37</v>
      </c>
    </row>
    <row r="81" spans="1:5">
      <c r="A81" s="600"/>
      <c r="B81" s="1061" t="s">
        <v>669</v>
      </c>
      <c r="C81" s="1055" t="s">
        <v>998</v>
      </c>
      <c r="D81" s="1056" t="s">
        <v>974</v>
      </c>
      <c r="E81" s="1057">
        <v>15</v>
      </c>
    </row>
    <row r="82" spans="1:5">
      <c r="A82" s="600"/>
      <c r="B82" s="1032" t="s">
        <v>157</v>
      </c>
      <c r="C82" s="1033" t="s">
        <v>999</v>
      </c>
      <c r="D82" s="1033" t="s">
        <v>851</v>
      </c>
      <c r="E82" s="1042">
        <v>4068</v>
      </c>
    </row>
    <row r="83" spans="1:5">
      <c r="A83" s="600"/>
      <c r="B83" s="1032" t="s">
        <v>159</v>
      </c>
      <c r="C83" s="1033" t="s">
        <v>1000</v>
      </c>
      <c r="D83" s="1033" t="s">
        <v>851</v>
      </c>
      <c r="E83" s="1062">
        <f>SUM(E84:E86)</f>
        <v>8450</v>
      </c>
    </row>
    <row r="84" spans="1:5">
      <c r="A84" s="600"/>
      <c r="B84" s="1061" t="s">
        <v>508</v>
      </c>
      <c r="C84" s="1055" t="s">
        <v>1001</v>
      </c>
      <c r="D84" s="1056" t="s">
        <v>851</v>
      </c>
      <c r="E84" s="1063">
        <v>4635</v>
      </c>
    </row>
    <row r="85" spans="1:5">
      <c r="A85" s="600"/>
      <c r="B85" s="1061" t="s">
        <v>509</v>
      </c>
      <c r="C85" s="1055" t="s">
        <v>1002</v>
      </c>
      <c r="D85" s="1056" t="s">
        <v>851</v>
      </c>
      <c r="E85" s="1063">
        <v>3556</v>
      </c>
    </row>
    <row r="86" spans="1:5">
      <c r="A86" s="600"/>
      <c r="B86" s="1061" t="s">
        <v>510</v>
      </c>
      <c r="C86" s="1055" t="s">
        <v>1003</v>
      </c>
      <c r="D86" s="1056" t="s">
        <v>851</v>
      </c>
      <c r="E86" s="1063">
        <v>259</v>
      </c>
    </row>
    <row r="87" spans="1:5" ht="15.75" thickBot="1">
      <c r="A87" s="600"/>
      <c r="B87" s="1036" t="s">
        <v>161</v>
      </c>
      <c r="C87" s="1037" t="s">
        <v>1004</v>
      </c>
      <c r="D87" s="1037" t="s">
        <v>851</v>
      </c>
      <c r="E87" s="1064">
        <v>1365</v>
      </c>
    </row>
    <row r="88" spans="1:5" ht="15.75" thickBot="1">
      <c r="A88" s="600"/>
      <c r="B88" s="1023"/>
      <c r="C88" s="1020" t="s">
        <v>1005</v>
      </c>
      <c r="D88" s="1020"/>
      <c r="E88" s="1024"/>
    </row>
    <row r="89" spans="1:5">
      <c r="A89" s="600"/>
      <c r="B89" s="1032" t="s">
        <v>193</v>
      </c>
      <c r="C89" s="1033" t="s">
        <v>1006</v>
      </c>
      <c r="D89" s="1033" t="s">
        <v>851</v>
      </c>
      <c r="E89" s="1042">
        <v>2</v>
      </c>
    </row>
    <row r="90" spans="1:5">
      <c r="A90" s="600"/>
      <c r="B90" s="1032" t="s">
        <v>195</v>
      </c>
      <c r="C90" s="1033" t="s">
        <v>1007</v>
      </c>
      <c r="D90" s="1033" t="s">
        <v>851</v>
      </c>
      <c r="E90" s="1042">
        <v>0</v>
      </c>
    </row>
    <row r="91" spans="1:5">
      <c r="A91" s="600"/>
      <c r="B91" s="1032" t="s">
        <v>203</v>
      </c>
      <c r="C91" s="1033" t="s">
        <v>1008</v>
      </c>
      <c r="D91" s="1033" t="s">
        <v>851</v>
      </c>
      <c r="E91" s="1042">
        <v>0</v>
      </c>
    </row>
    <row r="92" spans="1:5">
      <c r="A92" s="600"/>
      <c r="B92" s="1032" t="s">
        <v>676</v>
      </c>
      <c r="C92" s="1029" t="s">
        <v>1009</v>
      </c>
      <c r="D92" s="1058" t="s">
        <v>967</v>
      </c>
      <c r="E92" s="1049">
        <v>0</v>
      </c>
    </row>
    <row r="93" spans="1:5">
      <c r="A93" s="600"/>
      <c r="B93" s="1032" t="s">
        <v>678</v>
      </c>
      <c r="C93" s="1033" t="s">
        <v>1010</v>
      </c>
      <c r="D93" s="1033" t="s">
        <v>974</v>
      </c>
      <c r="E93" s="1034">
        <v>17.677</v>
      </c>
    </row>
    <row r="94" spans="1:5">
      <c r="A94" s="600"/>
      <c r="B94" s="1061" t="s">
        <v>1011</v>
      </c>
      <c r="C94" s="1055" t="s">
        <v>998</v>
      </c>
      <c r="D94" s="1056" t="s">
        <v>974</v>
      </c>
      <c r="E94" s="1063">
        <v>0</v>
      </c>
    </row>
    <row r="95" spans="1:5">
      <c r="A95" s="600"/>
      <c r="B95" s="1032" t="s">
        <v>680</v>
      </c>
      <c r="C95" s="1033" t="s">
        <v>1012</v>
      </c>
      <c r="D95" s="1033" t="s">
        <v>851</v>
      </c>
      <c r="E95" s="1042">
        <v>9</v>
      </c>
    </row>
    <row r="96" spans="1:5">
      <c r="A96" s="600"/>
      <c r="B96" s="1032" t="s">
        <v>682</v>
      </c>
      <c r="C96" s="1033" t="s">
        <v>1013</v>
      </c>
      <c r="D96" s="1033" t="s">
        <v>851</v>
      </c>
      <c r="E96" s="1042">
        <v>55</v>
      </c>
    </row>
    <row r="97" spans="1:5" ht="15.75" thickBot="1">
      <c r="A97" s="600"/>
      <c r="B97" s="1036" t="s">
        <v>684</v>
      </c>
      <c r="C97" s="1037" t="s">
        <v>1014</v>
      </c>
      <c r="D97" s="1037" t="s">
        <v>851</v>
      </c>
      <c r="E97" s="1064">
        <v>0</v>
      </c>
    </row>
    <row r="98" spans="1:5" ht="15.75" thickBot="1">
      <c r="A98" s="600"/>
      <c r="B98" s="1023"/>
      <c r="C98" s="1020" t="s">
        <v>1015</v>
      </c>
      <c r="D98" s="1020"/>
      <c r="E98" s="1024"/>
    </row>
    <row r="99" spans="1:5">
      <c r="A99" s="600"/>
      <c r="B99" s="1032" t="s">
        <v>207</v>
      </c>
      <c r="C99" s="1065" t="s">
        <v>1016</v>
      </c>
      <c r="D99" s="1059" t="s">
        <v>851</v>
      </c>
      <c r="E99" s="1066">
        <v>2</v>
      </c>
    </row>
    <row r="100" spans="1:5">
      <c r="A100" s="600"/>
      <c r="B100" s="1032" t="s">
        <v>209</v>
      </c>
      <c r="C100" s="1067" t="s">
        <v>1017</v>
      </c>
      <c r="D100" s="1033" t="s">
        <v>1018</v>
      </c>
      <c r="E100" s="1042">
        <v>1.53</v>
      </c>
    </row>
    <row r="101" spans="1:5" ht="15.75">
      <c r="A101" s="600"/>
      <c r="B101" s="1032" t="s">
        <v>211</v>
      </c>
      <c r="C101" s="1068" t="s">
        <v>1019</v>
      </c>
      <c r="D101" s="1033" t="s">
        <v>724</v>
      </c>
      <c r="E101" s="1034">
        <v>0</v>
      </c>
    </row>
    <row r="102" spans="1:5">
      <c r="A102" s="600"/>
      <c r="B102" s="1032" t="s">
        <v>1020</v>
      </c>
      <c r="C102" s="1067" t="s">
        <v>1021</v>
      </c>
      <c r="D102" s="1033" t="s">
        <v>851</v>
      </c>
      <c r="E102" s="1042">
        <v>0</v>
      </c>
    </row>
    <row r="103" spans="1:5" ht="15.75">
      <c r="A103" s="600"/>
      <c r="B103" s="1032" t="s">
        <v>1022</v>
      </c>
      <c r="C103" s="1068" t="s">
        <v>1023</v>
      </c>
      <c r="D103" s="1033" t="s">
        <v>724</v>
      </c>
      <c r="E103" s="1034">
        <v>0</v>
      </c>
    </row>
    <row r="104" spans="1:5">
      <c r="A104" s="600"/>
      <c r="B104" s="1032" t="s">
        <v>1024</v>
      </c>
      <c r="C104" s="1067" t="s">
        <v>1025</v>
      </c>
      <c r="D104" s="1033" t="s">
        <v>851</v>
      </c>
      <c r="E104" s="1042">
        <v>9</v>
      </c>
    </row>
    <row r="105" spans="1:5" ht="15.75">
      <c r="A105" s="600"/>
      <c r="B105" s="1032" t="s">
        <v>1026</v>
      </c>
      <c r="C105" s="1068" t="s">
        <v>1027</v>
      </c>
      <c r="D105" s="1033" t="s">
        <v>724</v>
      </c>
      <c r="E105" s="1034">
        <v>552.55100000000004</v>
      </c>
    </row>
    <row r="106" spans="1:5">
      <c r="A106" s="600"/>
      <c r="B106" s="1032" t="s">
        <v>1028</v>
      </c>
      <c r="C106" s="1067" t="s">
        <v>1029</v>
      </c>
      <c r="D106" s="1033" t="s">
        <v>851</v>
      </c>
      <c r="E106" s="1042">
        <v>3</v>
      </c>
    </row>
    <row r="107" spans="1:5" ht="15.75">
      <c r="A107" s="600"/>
      <c r="B107" s="1032" t="s">
        <v>1030</v>
      </c>
      <c r="C107" s="1068" t="s">
        <v>1031</v>
      </c>
      <c r="D107" s="1033" t="s">
        <v>724</v>
      </c>
      <c r="E107" s="1034">
        <v>1021.489</v>
      </c>
    </row>
    <row r="108" spans="1:5">
      <c r="A108" s="600"/>
      <c r="B108" s="1032" t="s">
        <v>1032</v>
      </c>
      <c r="C108" s="1068" t="s">
        <v>1033</v>
      </c>
      <c r="D108" s="1033" t="s">
        <v>851</v>
      </c>
      <c r="E108" s="1042">
        <v>20</v>
      </c>
    </row>
    <row r="109" spans="1:5">
      <c r="A109" s="600"/>
      <c r="B109" s="1032" t="s">
        <v>1034</v>
      </c>
      <c r="C109" s="1068" t="s">
        <v>1035</v>
      </c>
      <c r="D109" s="1033" t="s">
        <v>851</v>
      </c>
      <c r="E109" s="1042">
        <v>36</v>
      </c>
    </row>
    <row r="110" spans="1:5">
      <c r="A110" s="600"/>
      <c r="B110" s="1069" t="s">
        <v>1036</v>
      </c>
      <c r="C110" s="1070" t="s">
        <v>1037</v>
      </c>
      <c r="D110" s="1035" t="s">
        <v>851</v>
      </c>
      <c r="E110" s="1071">
        <v>24</v>
      </c>
    </row>
    <row r="111" spans="1:5">
      <c r="A111" s="600"/>
      <c r="B111" s="1072" t="s">
        <v>1038</v>
      </c>
      <c r="C111" s="1073" t="s">
        <v>1039</v>
      </c>
      <c r="D111" s="1074"/>
      <c r="E111" s="1075"/>
    </row>
    <row r="112" spans="1:5">
      <c r="A112" s="600"/>
      <c r="B112" s="1076" t="s">
        <v>1040</v>
      </c>
      <c r="C112" s="1065" t="s">
        <v>1041</v>
      </c>
      <c r="D112" s="1059" t="s">
        <v>911</v>
      </c>
      <c r="E112" s="1077">
        <v>430</v>
      </c>
    </row>
    <row r="113" spans="1:5">
      <c r="A113" s="600"/>
      <c r="B113" s="1032" t="s">
        <v>1042</v>
      </c>
      <c r="C113" s="1067" t="s">
        <v>1043</v>
      </c>
      <c r="D113" s="1033" t="s">
        <v>911</v>
      </c>
      <c r="E113" s="1034">
        <v>171</v>
      </c>
    </row>
    <row r="114" spans="1:5">
      <c r="A114" s="600"/>
      <c r="B114" s="1032" t="s">
        <v>1044</v>
      </c>
      <c r="C114" s="1067" t="s">
        <v>1045</v>
      </c>
      <c r="D114" s="1033" t="s">
        <v>911</v>
      </c>
      <c r="E114" s="1034">
        <v>0</v>
      </c>
    </row>
    <row r="115" spans="1:5">
      <c r="A115" s="600"/>
      <c r="B115" s="1032" t="s">
        <v>1046</v>
      </c>
      <c r="C115" s="1067" t="s">
        <v>1047</v>
      </c>
      <c r="D115" s="1033" t="s">
        <v>911</v>
      </c>
      <c r="E115" s="1034">
        <v>55</v>
      </c>
    </row>
    <row r="116" spans="1:5">
      <c r="A116" s="600"/>
      <c r="B116" s="1069" t="s">
        <v>1048</v>
      </c>
      <c r="C116" s="1078" t="s">
        <v>1049</v>
      </c>
      <c r="D116" s="1035" t="s">
        <v>911</v>
      </c>
      <c r="E116" s="1079">
        <v>5.9</v>
      </c>
    </row>
    <row r="117" spans="1:5">
      <c r="A117" s="600"/>
      <c r="B117" s="1072" t="s">
        <v>1050</v>
      </c>
      <c r="C117" s="1073" t="s">
        <v>1051</v>
      </c>
      <c r="D117" s="1074"/>
      <c r="E117" s="1080"/>
    </row>
    <row r="118" spans="1:5">
      <c r="A118" s="600"/>
      <c r="B118" s="1076" t="s">
        <v>1052</v>
      </c>
      <c r="C118" s="1065" t="s">
        <v>1053</v>
      </c>
      <c r="D118" s="1059" t="s">
        <v>911</v>
      </c>
      <c r="E118" s="1077">
        <v>9.6999999999999993</v>
      </c>
    </row>
    <row r="119" spans="1:5">
      <c r="A119" s="600"/>
      <c r="B119" s="1032" t="s">
        <v>1054</v>
      </c>
      <c r="C119" s="1067" t="s">
        <v>1043</v>
      </c>
      <c r="D119" s="1033" t="s">
        <v>911</v>
      </c>
      <c r="E119" s="1034">
        <v>8.4</v>
      </c>
    </row>
    <row r="120" spans="1:5">
      <c r="A120" s="600"/>
      <c r="B120" s="1032" t="s">
        <v>1055</v>
      </c>
      <c r="C120" s="1067" t="s">
        <v>1045</v>
      </c>
      <c r="D120" s="1033" t="s">
        <v>911</v>
      </c>
      <c r="E120" s="1034">
        <v>0</v>
      </c>
    </row>
    <row r="121" spans="1:5">
      <c r="A121" s="600"/>
      <c r="B121" s="1032" t="s">
        <v>1056</v>
      </c>
      <c r="C121" s="1067" t="s">
        <v>1047</v>
      </c>
      <c r="D121" s="1033" t="s">
        <v>911</v>
      </c>
      <c r="E121" s="1034">
        <v>24</v>
      </c>
    </row>
    <row r="122" spans="1:5">
      <c r="A122" s="600"/>
      <c r="B122" s="1032" t="s">
        <v>1057</v>
      </c>
      <c r="C122" s="1067" t="s">
        <v>1049</v>
      </c>
      <c r="D122" s="1033" t="s">
        <v>911</v>
      </c>
      <c r="E122" s="1034">
        <v>3</v>
      </c>
    </row>
    <row r="123" spans="1:5">
      <c r="A123" s="600"/>
      <c r="B123" s="1081" t="s">
        <v>1058</v>
      </c>
      <c r="C123" s="1073" t="s">
        <v>1059</v>
      </c>
      <c r="D123" s="1074"/>
      <c r="E123" s="1082"/>
    </row>
    <row r="124" spans="1:5">
      <c r="A124" s="600"/>
      <c r="B124" s="1032" t="s">
        <v>1060</v>
      </c>
      <c r="C124" s="1067" t="s">
        <v>1061</v>
      </c>
      <c r="D124" s="1033" t="s">
        <v>1062</v>
      </c>
      <c r="E124" s="1034">
        <v>0</v>
      </c>
    </row>
    <row r="125" spans="1:5">
      <c r="A125" s="600"/>
      <c r="B125" s="1032" t="s">
        <v>1063</v>
      </c>
      <c r="C125" s="1067" t="s">
        <v>1064</v>
      </c>
      <c r="D125" s="1033" t="s">
        <v>1062</v>
      </c>
      <c r="E125" s="1034">
        <v>0</v>
      </c>
    </row>
    <row r="126" spans="1:5">
      <c r="A126" s="600"/>
      <c r="B126" s="1032" t="s">
        <v>1065</v>
      </c>
      <c r="C126" s="1067" t="s">
        <v>1066</v>
      </c>
      <c r="D126" s="1033" t="s">
        <v>1062</v>
      </c>
      <c r="E126" s="1034">
        <v>0</v>
      </c>
    </row>
    <row r="127" spans="1:5">
      <c r="A127" s="600"/>
      <c r="B127" s="1069" t="s">
        <v>1067</v>
      </c>
      <c r="C127" s="1078" t="s">
        <v>1068</v>
      </c>
      <c r="D127" s="1035" t="s">
        <v>1062</v>
      </c>
      <c r="E127" s="1079">
        <v>0</v>
      </c>
    </row>
    <row r="128" spans="1:5">
      <c r="A128" s="600"/>
      <c r="B128" s="1072" t="s">
        <v>1069</v>
      </c>
      <c r="C128" s="1073" t="s">
        <v>1070</v>
      </c>
      <c r="D128" s="1074"/>
      <c r="E128" s="1075"/>
    </row>
    <row r="129" spans="1:5">
      <c r="A129" s="600"/>
      <c r="B129" s="1069" t="s">
        <v>1071</v>
      </c>
      <c r="C129" s="1078" t="s">
        <v>1041</v>
      </c>
      <c r="D129" s="1035" t="s">
        <v>1062</v>
      </c>
      <c r="E129" s="1083">
        <f>(E112-E118)*E130/1000</f>
        <v>661.56943230000002</v>
      </c>
    </row>
    <row r="130" spans="1:5" ht="16.5" thickBot="1">
      <c r="A130" s="600"/>
      <c r="B130" s="1084" t="s">
        <v>1072</v>
      </c>
      <c r="C130" s="1085" t="s">
        <v>1073</v>
      </c>
      <c r="D130" s="1037" t="s">
        <v>724</v>
      </c>
      <c r="E130" s="1086">
        <f>'8'!E39</f>
        <v>1574.0409999999999</v>
      </c>
    </row>
    <row r="131" spans="1:5" ht="15.75" thickBot="1">
      <c r="A131" s="600"/>
      <c r="B131" s="1023"/>
      <c r="C131" s="1020" t="s">
        <v>1074</v>
      </c>
      <c r="D131" s="1020"/>
      <c r="E131" s="1024"/>
    </row>
    <row r="132" spans="1:5" ht="15.75">
      <c r="A132" s="600"/>
      <c r="B132" s="1087" t="s">
        <v>1075</v>
      </c>
      <c r="C132" s="1088" t="s">
        <v>1076</v>
      </c>
      <c r="D132" s="1033" t="s">
        <v>724</v>
      </c>
      <c r="E132" s="1089">
        <v>427.27</v>
      </c>
    </row>
    <row r="133" spans="1:5">
      <c r="A133" s="600"/>
      <c r="B133" s="1032" t="s">
        <v>1077</v>
      </c>
      <c r="C133" s="1068" t="s">
        <v>1078</v>
      </c>
      <c r="D133" s="1033" t="s">
        <v>851</v>
      </c>
      <c r="E133" s="1042">
        <v>2</v>
      </c>
    </row>
    <row r="134" spans="1:5">
      <c r="A134" s="600"/>
      <c r="B134" s="1090" t="s">
        <v>1079</v>
      </c>
      <c r="C134" s="1091" t="s">
        <v>1080</v>
      </c>
      <c r="D134" s="1092" t="s">
        <v>851</v>
      </c>
      <c r="E134" s="1071">
        <v>0</v>
      </c>
    </row>
    <row r="135" spans="1:5">
      <c r="A135" s="600"/>
      <c r="B135" s="1072" t="s">
        <v>1081</v>
      </c>
      <c r="C135" s="1073" t="s">
        <v>1082</v>
      </c>
      <c r="D135" s="1074"/>
      <c r="E135" s="1075"/>
    </row>
    <row r="136" spans="1:5">
      <c r="A136" s="600"/>
      <c r="B136" s="1076" t="s">
        <v>1083</v>
      </c>
      <c r="C136" s="1065" t="s">
        <v>1041</v>
      </c>
      <c r="D136" s="1059" t="s">
        <v>911</v>
      </c>
      <c r="E136" s="1077">
        <v>8.1999999999999993</v>
      </c>
    </row>
    <row r="137" spans="1:5">
      <c r="A137" s="600"/>
      <c r="B137" s="1032" t="s">
        <v>1084</v>
      </c>
      <c r="C137" s="1067" t="s">
        <v>1043</v>
      </c>
      <c r="D137" s="1033" t="s">
        <v>911</v>
      </c>
      <c r="E137" s="1034">
        <v>12</v>
      </c>
    </row>
    <row r="138" spans="1:5">
      <c r="A138" s="600"/>
      <c r="B138" s="1032" t="s">
        <v>1085</v>
      </c>
      <c r="C138" s="1067" t="s">
        <v>1086</v>
      </c>
      <c r="D138" s="1033" t="s">
        <v>911</v>
      </c>
      <c r="E138" s="1034">
        <v>0.1</v>
      </c>
    </row>
    <row r="139" spans="1:5">
      <c r="A139" s="600"/>
      <c r="B139" s="1072" t="s">
        <v>1087</v>
      </c>
      <c r="C139" s="1073" t="s">
        <v>1088</v>
      </c>
      <c r="D139" s="1074"/>
      <c r="E139" s="1080"/>
    </row>
    <row r="140" spans="1:5">
      <c r="A140" s="600"/>
      <c r="B140" s="1076" t="s">
        <v>1089</v>
      </c>
      <c r="C140" s="1065" t="s">
        <v>1053</v>
      </c>
      <c r="D140" s="1059" t="s">
        <v>911</v>
      </c>
      <c r="E140" s="1077">
        <v>5.0999999999999996</v>
      </c>
    </row>
    <row r="141" spans="1:5">
      <c r="A141" s="600"/>
      <c r="B141" s="1032" t="s">
        <v>1090</v>
      </c>
      <c r="C141" s="1067" t="s">
        <v>1043</v>
      </c>
      <c r="D141" s="1033" t="s">
        <v>911</v>
      </c>
      <c r="E141" s="1034">
        <v>5.3</v>
      </c>
    </row>
    <row r="142" spans="1:5">
      <c r="A142" s="600"/>
      <c r="B142" s="1069" t="s">
        <v>1091</v>
      </c>
      <c r="C142" s="1078" t="s">
        <v>1086</v>
      </c>
      <c r="D142" s="1035" t="s">
        <v>911</v>
      </c>
      <c r="E142" s="1079">
        <v>0</v>
      </c>
    </row>
    <row r="143" spans="1:5">
      <c r="A143" s="600"/>
      <c r="B143" s="1072" t="s">
        <v>1092</v>
      </c>
      <c r="C143" s="1073" t="s">
        <v>1070</v>
      </c>
      <c r="D143" s="1073"/>
      <c r="E143" s="1075"/>
    </row>
    <row r="144" spans="1:5" ht="15.75" thickBot="1">
      <c r="A144" s="600"/>
      <c r="B144" s="1036" t="s">
        <v>1093</v>
      </c>
      <c r="C144" s="1067" t="s">
        <v>1041</v>
      </c>
      <c r="D144" s="1033" t="s">
        <v>1062</v>
      </c>
      <c r="E144" s="1060">
        <f>(E136-E140)*E132/1000</f>
        <v>1.3245369999999999</v>
      </c>
    </row>
    <row r="145" spans="1:5" ht="15.75" thickBot="1">
      <c r="A145" s="600"/>
      <c r="B145" s="1023"/>
      <c r="C145" s="1020" t="s">
        <v>1094</v>
      </c>
      <c r="D145" s="1020"/>
      <c r="E145" s="1024"/>
    </row>
    <row r="146" spans="1:5" ht="15.75">
      <c r="A146" s="600"/>
      <c r="B146" s="1087" t="s">
        <v>7</v>
      </c>
      <c r="C146" s="1093" t="s">
        <v>1095</v>
      </c>
      <c r="D146" s="1033" t="s">
        <v>724</v>
      </c>
      <c r="E146" s="1089">
        <v>37.200000000000003</v>
      </c>
    </row>
    <row r="147" spans="1:5">
      <c r="A147" s="600"/>
      <c r="B147" s="1032" t="s">
        <v>1096</v>
      </c>
      <c r="C147" s="1094" t="s">
        <v>1097</v>
      </c>
      <c r="D147" s="1095" t="s">
        <v>829</v>
      </c>
      <c r="E147" s="1096">
        <v>0.95</v>
      </c>
    </row>
    <row r="148" spans="1:5">
      <c r="A148" s="600"/>
      <c r="B148" s="1032" t="s">
        <v>1098</v>
      </c>
      <c r="C148" s="1094" t="s">
        <v>1099</v>
      </c>
      <c r="D148" s="1033" t="s">
        <v>1100</v>
      </c>
      <c r="E148" s="1034">
        <v>1.4</v>
      </c>
    </row>
    <row r="149" spans="1:5" ht="15.75" thickBot="1">
      <c r="A149" s="600"/>
      <c r="B149" s="1097" t="s">
        <v>1101</v>
      </c>
      <c r="C149" s="1098" t="s">
        <v>1102</v>
      </c>
      <c r="D149" s="1099" t="s">
        <v>851</v>
      </c>
      <c r="E149" s="1100">
        <v>14</v>
      </c>
    </row>
    <row r="150" spans="1:5">
      <c r="A150" s="600"/>
      <c r="B150" s="1101" t="s">
        <v>1103</v>
      </c>
      <c r="C150" s="1102" t="s">
        <v>1104</v>
      </c>
      <c r="D150" s="1102"/>
      <c r="E150" s="1103"/>
    </row>
    <row r="151" spans="1:5" ht="15.75">
      <c r="A151" s="600"/>
      <c r="B151" s="1076" t="s">
        <v>1105</v>
      </c>
      <c r="C151" s="1104" t="s">
        <v>1106</v>
      </c>
      <c r="D151" s="1033" t="s">
        <v>724</v>
      </c>
      <c r="E151" s="1034">
        <v>35.5</v>
      </c>
    </row>
    <row r="152" spans="1:5">
      <c r="A152" s="600"/>
      <c r="B152" s="1032" t="s">
        <v>1107</v>
      </c>
      <c r="C152" s="1094" t="s">
        <v>1108</v>
      </c>
      <c r="D152" s="1095" t="s">
        <v>829</v>
      </c>
      <c r="E152" s="1096">
        <v>0.9</v>
      </c>
    </row>
    <row r="153" spans="1:5">
      <c r="A153" s="600"/>
      <c r="B153" s="1076" t="s">
        <v>1109</v>
      </c>
      <c r="C153" s="1105" t="s">
        <v>1110</v>
      </c>
      <c r="D153" s="1099" t="s">
        <v>1100</v>
      </c>
      <c r="E153" s="1034">
        <v>2.7</v>
      </c>
    </row>
    <row r="154" spans="1:5" ht="15.75" thickBot="1">
      <c r="A154" s="600"/>
      <c r="B154" s="1069" t="s">
        <v>1111</v>
      </c>
      <c r="C154" s="1106" t="s">
        <v>1112</v>
      </c>
      <c r="D154" s="1035" t="s">
        <v>851</v>
      </c>
      <c r="E154" s="1071">
        <v>11</v>
      </c>
    </row>
    <row r="155" spans="1:5">
      <c r="A155" s="600"/>
      <c r="B155" s="1101" t="s">
        <v>1113</v>
      </c>
      <c r="C155" s="1102" t="s">
        <v>1114</v>
      </c>
      <c r="D155" s="1102"/>
      <c r="E155" s="1107"/>
    </row>
    <row r="156" spans="1:5" ht="15.75">
      <c r="A156" s="600"/>
      <c r="B156" s="1032" t="s">
        <v>1115</v>
      </c>
      <c r="C156" s="1094" t="s">
        <v>1116</v>
      </c>
      <c r="D156" s="1033" t="s">
        <v>724</v>
      </c>
      <c r="E156" s="1034">
        <v>0</v>
      </c>
    </row>
    <row r="157" spans="1:5">
      <c r="A157" s="600"/>
      <c r="B157" s="1032" t="s">
        <v>1117</v>
      </c>
      <c r="C157" s="1094" t="s">
        <v>1118</v>
      </c>
      <c r="D157" s="1095" t="s">
        <v>829</v>
      </c>
      <c r="E157" s="1096">
        <v>0</v>
      </c>
    </row>
    <row r="158" spans="1:5">
      <c r="A158" s="600"/>
      <c r="B158" s="1032" t="s">
        <v>1119</v>
      </c>
      <c r="C158" s="1105" t="s">
        <v>1120</v>
      </c>
      <c r="D158" s="1099" t="s">
        <v>1100</v>
      </c>
      <c r="E158" s="1034">
        <v>0</v>
      </c>
    </row>
    <row r="159" spans="1:5" ht="15.75" thickBot="1">
      <c r="A159" s="600"/>
      <c r="B159" s="1069" t="s">
        <v>1121</v>
      </c>
      <c r="C159" s="1106" t="s">
        <v>1122</v>
      </c>
      <c r="D159" s="1035" t="s">
        <v>851</v>
      </c>
      <c r="E159" s="1071">
        <v>0</v>
      </c>
    </row>
    <row r="160" spans="1:5">
      <c r="A160" s="600"/>
      <c r="B160" s="1101" t="s">
        <v>1123</v>
      </c>
      <c r="C160" s="1102" t="s">
        <v>1124</v>
      </c>
      <c r="D160" s="1102"/>
      <c r="E160" s="1108"/>
    </row>
    <row r="161" spans="1:5" ht="15.75">
      <c r="A161" s="600"/>
      <c r="B161" s="1032" t="s">
        <v>1125</v>
      </c>
      <c r="C161" s="1109" t="s">
        <v>1126</v>
      </c>
      <c r="D161" s="1033" t="s">
        <v>724</v>
      </c>
      <c r="E161" s="1034">
        <v>0</v>
      </c>
    </row>
    <row r="162" spans="1:5">
      <c r="A162" s="600"/>
      <c r="B162" s="1032" t="s">
        <v>1127</v>
      </c>
      <c r="C162" s="1109" t="s">
        <v>1128</v>
      </c>
      <c r="D162" s="1033" t="s">
        <v>829</v>
      </c>
      <c r="E162" s="1096">
        <v>0</v>
      </c>
    </row>
    <row r="163" spans="1:5">
      <c r="A163" s="600"/>
      <c r="B163" s="1032" t="s">
        <v>1129</v>
      </c>
      <c r="C163" s="1109" t="s">
        <v>1130</v>
      </c>
      <c r="D163" s="1033" t="s">
        <v>1131</v>
      </c>
      <c r="E163" s="1034">
        <v>0</v>
      </c>
    </row>
    <row r="164" spans="1:5" ht="15.75" thickBot="1">
      <c r="A164" s="600"/>
      <c r="B164" s="1069" t="s">
        <v>1132</v>
      </c>
      <c r="C164" s="1106" t="s">
        <v>1133</v>
      </c>
      <c r="D164" s="1035" t="s">
        <v>851</v>
      </c>
      <c r="E164" s="1071">
        <v>0</v>
      </c>
    </row>
    <row r="165" spans="1:5">
      <c r="A165" s="600"/>
      <c r="B165" s="1101" t="s">
        <v>1134</v>
      </c>
      <c r="C165" s="1110" t="s">
        <v>1135</v>
      </c>
      <c r="D165" s="1111"/>
      <c r="E165" s="1112"/>
    </row>
    <row r="166" spans="1:5" ht="15.75">
      <c r="A166" s="600"/>
      <c r="B166" s="1032" t="s">
        <v>1136</v>
      </c>
      <c r="C166" s="1094" t="s">
        <v>1137</v>
      </c>
      <c r="D166" s="1033" t="s">
        <v>724</v>
      </c>
      <c r="E166" s="1034">
        <v>0</v>
      </c>
    </row>
    <row r="167" spans="1:5">
      <c r="A167" s="600"/>
      <c r="B167" s="1032" t="s">
        <v>1138</v>
      </c>
      <c r="C167" s="1094" t="s">
        <v>1139</v>
      </c>
      <c r="D167" s="1095" t="s">
        <v>829</v>
      </c>
      <c r="E167" s="1096">
        <v>0</v>
      </c>
    </row>
    <row r="168" spans="1:5">
      <c r="A168" s="600"/>
      <c r="B168" s="1076" t="s">
        <v>1140</v>
      </c>
      <c r="C168" s="1105" t="s">
        <v>1141</v>
      </c>
      <c r="D168" s="1099" t="s">
        <v>1100</v>
      </c>
      <c r="E168" s="1034">
        <v>0</v>
      </c>
    </row>
    <row r="169" spans="1:5" ht="15.75" thickBot="1">
      <c r="A169" s="600"/>
      <c r="B169" s="1069" t="s">
        <v>1142</v>
      </c>
      <c r="C169" s="1106" t="s">
        <v>1143</v>
      </c>
      <c r="D169" s="1035" t="s">
        <v>851</v>
      </c>
      <c r="E169" s="1071">
        <v>0</v>
      </c>
    </row>
    <row r="170" spans="1:5">
      <c r="A170" s="600"/>
      <c r="B170" s="1101" t="s">
        <v>1144</v>
      </c>
      <c r="C170" s="1102" t="s">
        <v>1145</v>
      </c>
      <c r="D170" s="1102"/>
      <c r="E170" s="1107"/>
    </row>
    <row r="171" spans="1:5" ht="15.75">
      <c r="A171" s="600"/>
      <c r="B171" s="1032" t="s">
        <v>1146</v>
      </c>
      <c r="C171" s="1113" t="s">
        <v>1147</v>
      </c>
      <c r="D171" s="1033" t="s">
        <v>724</v>
      </c>
      <c r="E171" s="1034">
        <v>0.6</v>
      </c>
    </row>
    <row r="172" spans="1:5">
      <c r="A172" s="600"/>
      <c r="B172" s="1032" t="s">
        <v>1148</v>
      </c>
      <c r="C172" s="1114" t="s">
        <v>1149</v>
      </c>
      <c r="D172" s="1095" t="s">
        <v>829</v>
      </c>
      <c r="E172" s="1096">
        <v>0.4</v>
      </c>
    </row>
    <row r="173" spans="1:5">
      <c r="A173" s="600"/>
      <c r="B173" s="1032" t="s">
        <v>1150</v>
      </c>
      <c r="C173" s="1114" t="s">
        <v>1151</v>
      </c>
      <c r="D173" s="1059" t="s">
        <v>1100</v>
      </c>
      <c r="E173" s="1034">
        <v>0.3</v>
      </c>
    </row>
    <row r="174" spans="1:5">
      <c r="A174" s="600"/>
      <c r="B174" s="1032" t="s">
        <v>1152</v>
      </c>
      <c r="C174" s="1115" t="s">
        <v>1153</v>
      </c>
      <c r="D174" s="1099" t="s">
        <v>1100</v>
      </c>
      <c r="E174" s="1034">
        <v>0.3</v>
      </c>
    </row>
    <row r="175" spans="1:5" ht="15.75" thickBot="1">
      <c r="A175" s="600"/>
      <c r="B175" s="1069" t="s">
        <v>1154</v>
      </c>
      <c r="C175" s="1106" t="s">
        <v>1102</v>
      </c>
      <c r="D175" s="1035" t="s">
        <v>851</v>
      </c>
      <c r="E175" s="1071">
        <v>4</v>
      </c>
    </row>
    <row r="176" spans="1:5">
      <c r="A176" s="600"/>
      <c r="B176" s="1101" t="s">
        <v>1155</v>
      </c>
      <c r="C176" s="1102" t="s">
        <v>1156</v>
      </c>
      <c r="D176" s="1102"/>
      <c r="E176" s="1107"/>
    </row>
    <row r="177" spans="1:5" ht="15.75">
      <c r="A177" s="600"/>
      <c r="B177" s="1116" t="s">
        <v>1157</v>
      </c>
      <c r="C177" s="1113" t="s">
        <v>1158</v>
      </c>
      <c r="D177" s="1033" t="s">
        <v>724</v>
      </c>
      <c r="E177" s="1034">
        <v>0</v>
      </c>
    </row>
    <row r="178" spans="1:5">
      <c r="A178" s="600"/>
      <c r="B178" s="1116" t="s">
        <v>1159</v>
      </c>
      <c r="C178" s="1114" t="s">
        <v>1160</v>
      </c>
      <c r="D178" s="1095" t="s">
        <v>829</v>
      </c>
      <c r="E178" s="1096">
        <v>0</v>
      </c>
    </row>
    <row r="179" spans="1:5">
      <c r="A179" s="600"/>
      <c r="B179" s="1116" t="s">
        <v>1161</v>
      </c>
      <c r="C179" s="1114" t="s">
        <v>1162</v>
      </c>
      <c r="D179" s="1059" t="s">
        <v>1100</v>
      </c>
      <c r="E179" s="1034">
        <v>0</v>
      </c>
    </row>
    <row r="180" spans="1:5">
      <c r="A180" s="600"/>
      <c r="B180" s="1116" t="s">
        <v>1163</v>
      </c>
      <c r="C180" s="1114" t="s">
        <v>1164</v>
      </c>
      <c r="D180" s="1059" t="s">
        <v>1100</v>
      </c>
      <c r="E180" s="1034">
        <v>0</v>
      </c>
    </row>
    <row r="181" spans="1:5">
      <c r="A181" s="600"/>
      <c r="B181" s="1116" t="s">
        <v>1165</v>
      </c>
      <c r="C181" s="1114" t="s">
        <v>1166</v>
      </c>
      <c r="D181" s="1059" t="s">
        <v>1100</v>
      </c>
      <c r="E181" s="1034">
        <v>0</v>
      </c>
    </row>
    <row r="182" spans="1:5">
      <c r="A182" s="600"/>
      <c r="B182" s="1116" t="s">
        <v>1167</v>
      </c>
      <c r="C182" s="1114" t="s">
        <v>1153</v>
      </c>
      <c r="D182" s="1059" t="s">
        <v>1100</v>
      </c>
      <c r="E182" s="1034">
        <v>0</v>
      </c>
    </row>
    <row r="183" spans="1:5" ht="15.75" thickBot="1">
      <c r="A183" s="600"/>
      <c r="B183" s="1036" t="s">
        <v>1168</v>
      </c>
      <c r="C183" s="1117" t="s">
        <v>1102</v>
      </c>
      <c r="D183" s="1037" t="s">
        <v>851</v>
      </c>
      <c r="E183" s="1064">
        <v>0</v>
      </c>
    </row>
    <row r="184" spans="1:5" ht="15.75" thickBot="1">
      <c r="A184" s="600"/>
      <c r="B184" s="1023"/>
      <c r="C184" s="1020" t="s">
        <v>1169</v>
      </c>
      <c r="D184" s="1020"/>
      <c r="E184" s="1024"/>
    </row>
    <row r="185" spans="1:5">
      <c r="A185" s="600"/>
      <c r="B185" s="1087" t="s">
        <v>1170</v>
      </c>
      <c r="C185" s="1118" t="s">
        <v>1171</v>
      </c>
      <c r="D185" s="1119" t="s">
        <v>851</v>
      </c>
      <c r="E185" s="1120">
        <f>SUM(E186:E190)</f>
        <v>27</v>
      </c>
    </row>
    <row r="186" spans="1:5">
      <c r="A186" s="600"/>
      <c r="B186" s="1032" t="s">
        <v>1172</v>
      </c>
      <c r="C186" s="1043" t="s">
        <v>1173</v>
      </c>
      <c r="D186" s="1121" t="s">
        <v>851</v>
      </c>
      <c r="E186" s="1042">
        <v>0</v>
      </c>
    </row>
    <row r="187" spans="1:5">
      <c r="A187" s="600"/>
      <c r="B187" s="1032" t="s">
        <v>1174</v>
      </c>
      <c r="C187" s="1043" t="s">
        <v>1175</v>
      </c>
      <c r="D187" s="1121" t="s">
        <v>851</v>
      </c>
      <c r="E187" s="1042">
        <v>3</v>
      </c>
    </row>
    <row r="188" spans="1:5">
      <c r="A188" s="600"/>
      <c r="B188" s="1032" t="s">
        <v>1176</v>
      </c>
      <c r="C188" s="1043" t="s">
        <v>1177</v>
      </c>
      <c r="D188" s="1121" t="s">
        <v>851</v>
      </c>
      <c r="E188" s="1042">
        <v>2</v>
      </c>
    </row>
    <row r="189" spans="1:5">
      <c r="A189" s="600"/>
      <c r="B189" s="1032" t="s">
        <v>1178</v>
      </c>
      <c r="C189" s="1043" t="s">
        <v>1179</v>
      </c>
      <c r="D189" s="1121" t="s">
        <v>851</v>
      </c>
      <c r="E189" s="1042">
        <v>12</v>
      </c>
    </row>
    <row r="190" spans="1:5">
      <c r="A190" s="600"/>
      <c r="B190" s="1032" t="s">
        <v>1180</v>
      </c>
      <c r="C190" s="1043" t="s">
        <v>1181</v>
      </c>
      <c r="D190" s="1121" t="s">
        <v>851</v>
      </c>
      <c r="E190" s="1062">
        <f>SUM(E191:E195)</f>
        <v>10</v>
      </c>
    </row>
    <row r="191" spans="1:5">
      <c r="A191" s="600"/>
      <c r="B191" s="1061" t="s">
        <v>1182</v>
      </c>
      <c r="C191" s="1055" t="s">
        <v>1183</v>
      </c>
      <c r="D191" s="1095" t="s">
        <v>851</v>
      </c>
      <c r="E191" s="1063">
        <v>0</v>
      </c>
    </row>
    <row r="192" spans="1:5">
      <c r="A192" s="600"/>
      <c r="B192" s="1061" t="s">
        <v>1184</v>
      </c>
      <c r="C192" s="1055" t="s">
        <v>1185</v>
      </c>
      <c r="D192" s="1095" t="s">
        <v>851</v>
      </c>
      <c r="E192" s="1063">
        <v>1</v>
      </c>
    </row>
    <row r="193" spans="1:5">
      <c r="A193" s="600"/>
      <c r="B193" s="1061" t="s">
        <v>1186</v>
      </c>
      <c r="C193" s="1055" t="s">
        <v>1187</v>
      </c>
      <c r="D193" s="1095" t="s">
        <v>851</v>
      </c>
      <c r="E193" s="1063">
        <v>2</v>
      </c>
    </row>
    <row r="194" spans="1:5">
      <c r="A194" s="600"/>
      <c r="B194" s="1061" t="s">
        <v>1188</v>
      </c>
      <c r="C194" s="1055" t="s">
        <v>1189</v>
      </c>
      <c r="D194" s="1095" t="s">
        <v>851</v>
      </c>
      <c r="E194" s="1063">
        <v>2</v>
      </c>
    </row>
    <row r="195" spans="1:5" ht="15.75" thickBot="1">
      <c r="A195" s="600"/>
      <c r="B195" s="1122" t="s">
        <v>1190</v>
      </c>
      <c r="C195" s="1123" t="s">
        <v>1191</v>
      </c>
      <c r="D195" s="1124" t="s">
        <v>851</v>
      </c>
      <c r="E195" s="1125">
        <v>5</v>
      </c>
    </row>
    <row r="196" spans="1:5">
      <c r="A196" s="600"/>
      <c r="B196" s="1126"/>
      <c r="C196" s="1126"/>
      <c r="D196" s="1126"/>
      <c r="E196" s="1127"/>
    </row>
    <row r="197" spans="1:5">
      <c r="A197" s="600"/>
      <c r="B197" s="1128" t="s">
        <v>1192</v>
      </c>
      <c r="C197" s="73" t="s">
        <v>1193</v>
      </c>
      <c r="D197" s="600"/>
      <c r="E197" s="600"/>
    </row>
    <row r="198" spans="1:5">
      <c r="A198" s="600"/>
      <c r="B198" s="1129" t="s">
        <v>1194</v>
      </c>
      <c r="C198" s="73" t="s">
        <v>1195</v>
      </c>
      <c r="D198" s="600"/>
      <c r="E198" s="60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8E417-1FC9-41D4-882D-85B1E54E9F93}">
  <sheetPr codeName="Sheet104">
    <tabColor theme="0" tint="-0.14999847407452621"/>
  </sheetPr>
  <dimension ref="A1:M43"/>
  <sheetViews>
    <sheetView showGridLines="0" zoomScale="80" zoomScaleNormal="80" workbookViewId="0">
      <selection activeCell="F15" sqref="F15"/>
    </sheetView>
  </sheetViews>
  <sheetFormatPr defaultRowHeight="15"/>
  <cols>
    <col min="2" max="2" width="7.85546875" bestFit="1" customWidth="1"/>
    <col min="3" max="3" width="88.5703125" customWidth="1"/>
    <col min="4" max="4" width="17.28515625" customWidth="1"/>
    <col min="5" max="6" width="24" customWidth="1"/>
    <col min="7" max="7" width="29.140625" customWidth="1"/>
    <col min="8" max="13" width="9.140625" style="114"/>
  </cols>
  <sheetData>
    <row r="1" spans="1:7">
      <c r="A1" s="600"/>
      <c r="B1" s="600"/>
      <c r="C1" s="600"/>
      <c r="D1" s="600"/>
      <c r="E1" s="600"/>
      <c r="F1" s="600"/>
      <c r="G1" s="600"/>
    </row>
    <row r="2" spans="1:7" ht="60">
      <c r="A2" s="600"/>
      <c r="B2" s="600"/>
      <c r="C2" s="600"/>
      <c r="D2" s="600"/>
      <c r="E2" s="600"/>
      <c r="F2" s="600"/>
      <c r="G2" s="29" t="s">
        <v>1196</v>
      </c>
    </row>
    <row r="3" spans="1:7">
      <c r="A3" s="600"/>
      <c r="B3" s="600"/>
      <c r="C3" s="27" t="s">
        <v>1332</v>
      </c>
      <c r="D3" s="600"/>
      <c r="E3" s="600"/>
      <c r="F3" s="600"/>
      <c r="G3" s="600"/>
    </row>
    <row r="4" spans="1:7">
      <c r="A4" s="600"/>
      <c r="B4" s="600"/>
      <c r="C4" s="27" t="s">
        <v>1333</v>
      </c>
      <c r="D4" s="600"/>
      <c r="E4" s="600"/>
      <c r="F4" s="600"/>
      <c r="G4" s="600"/>
    </row>
    <row r="5" spans="1:7">
      <c r="A5" s="600"/>
      <c r="B5" s="600"/>
      <c r="C5" s="600"/>
      <c r="D5" s="600"/>
      <c r="E5" s="600"/>
      <c r="F5" s="600"/>
      <c r="G5" s="600"/>
    </row>
    <row r="6" spans="1:7">
      <c r="A6" s="600"/>
      <c r="B6" s="600"/>
      <c r="C6" s="1130" t="s">
        <v>1197</v>
      </c>
      <c r="D6" s="600"/>
      <c r="E6" s="600"/>
      <c r="F6" s="600"/>
      <c r="G6" s="600"/>
    </row>
    <row r="7" spans="1:7">
      <c r="A7" s="600"/>
      <c r="B7" s="600"/>
      <c r="C7" s="1130"/>
      <c r="D7" s="600"/>
      <c r="E7" s="600"/>
      <c r="F7" s="600"/>
      <c r="G7" s="600"/>
    </row>
    <row r="8" spans="1:7" ht="15.75" thickBot="1">
      <c r="A8" s="600"/>
      <c r="B8" s="600"/>
      <c r="C8" s="600"/>
      <c r="D8" s="600"/>
      <c r="E8" s="600"/>
      <c r="F8" s="600"/>
      <c r="G8" s="600"/>
    </row>
    <row r="9" spans="1:7" ht="15.75" thickBot="1">
      <c r="A9" s="600"/>
      <c r="B9" s="1131" t="s">
        <v>2</v>
      </c>
      <c r="C9" s="1131" t="s">
        <v>1198</v>
      </c>
      <c r="D9" s="1132" t="s">
        <v>716</v>
      </c>
      <c r="E9" s="1133" t="s">
        <v>59</v>
      </c>
      <c r="F9" s="1134"/>
      <c r="G9" s="1135" t="s">
        <v>1199</v>
      </c>
    </row>
    <row r="10" spans="1:7" ht="26.25" thickBot="1">
      <c r="A10" s="600"/>
      <c r="B10" s="1131"/>
      <c r="C10" s="1131"/>
      <c r="D10" s="1132"/>
      <c r="E10" s="1136" t="s">
        <v>1200</v>
      </c>
      <c r="F10" s="1136" t="s">
        <v>1201</v>
      </c>
      <c r="G10" s="1135"/>
    </row>
    <row r="11" spans="1:7" ht="15.75" thickBot="1">
      <c r="A11" s="600"/>
      <c r="B11" s="1131" t="s">
        <v>1202</v>
      </c>
      <c r="C11" s="1131" t="s">
        <v>1203</v>
      </c>
      <c r="D11" s="1131" t="s">
        <v>1204</v>
      </c>
      <c r="E11" s="1137">
        <f>E12+E26</f>
        <v>74.610000000000014</v>
      </c>
      <c r="F11" s="1138">
        <f>F12+F26</f>
        <v>74</v>
      </c>
      <c r="G11" s="1135"/>
    </row>
    <row r="12" spans="1:7" ht="15.75" thickBot="1">
      <c r="A12" s="600"/>
      <c r="B12" s="1139" t="s">
        <v>1205</v>
      </c>
      <c r="C12" s="1139" t="s">
        <v>1206</v>
      </c>
      <c r="D12" s="1139" t="s">
        <v>1204</v>
      </c>
      <c r="E12" s="1140">
        <f>E14+E18+E22+E23+E24+E25</f>
        <v>71.847267619562942</v>
      </c>
      <c r="F12" s="1141">
        <f>F14+F18+F22+F23+F24+F25</f>
        <v>71.490109829824064</v>
      </c>
      <c r="G12" s="1142"/>
    </row>
    <row r="13" spans="1:7" ht="15.75" thickBot="1">
      <c r="A13" s="600"/>
      <c r="B13" s="1143" t="s">
        <v>1207</v>
      </c>
      <c r="C13" s="1143" t="s">
        <v>1208</v>
      </c>
      <c r="D13" s="1143" t="s">
        <v>1204</v>
      </c>
      <c r="E13" s="1144">
        <f>E14+E18+E23+E22</f>
        <v>50.260000000000005</v>
      </c>
      <c r="F13" s="1145">
        <f>F14+F18+F23+F22</f>
        <v>49.458333333333329</v>
      </c>
      <c r="G13" s="1146"/>
    </row>
    <row r="14" spans="1:7">
      <c r="A14" s="600"/>
      <c r="B14" s="1147" t="s">
        <v>107</v>
      </c>
      <c r="C14" s="1147" t="s">
        <v>1209</v>
      </c>
      <c r="D14" s="1148" t="s">
        <v>1204</v>
      </c>
      <c r="E14" s="1149">
        <f>SUM(E15:E17)</f>
        <v>21.85</v>
      </c>
      <c r="F14" s="1150">
        <f>SUM(F15:F17)</f>
        <v>21.958333333333332</v>
      </c>
      <c r="G14" s="1151"/>
    </row>
    <row r="15" spans="1:7">
      <c r="A15" s="600"/>
      <c r="B15" s="1152" t="s">
        <v>1210</v>
      </c>
      <c r="C15" s="1153" t="s">
        <v>1211</v>
      </c>
      <c r="D15" s="1152" t="s">
        <v>1204</v>
      </c>
      <c r="E15" s="1154">
        <v>7.7200000000000006</v>
      </c>
      <c r="F15" s="1155">
        <v>7</v>
      </c>
      <c r="G15" s="1156"/>
    </row>
    <row r="16" spans="1:7">
      <c r="A16" s="600"/>
      <c r="B16" s="1152" t="s">
        <v>1212</v>
      </c>
      <c r="C16" s="1153" t="s">
        <v>1213</v>
      </c>
      <c r="D16" s="1152" t="s">
        <v>1204</v>
      </c>
      <c r="E16" s="1154">
        <v>1.1000000000000001</v>
      </c>
      <c r="F16" s="1155">
        <v>1</v>
      </c>
      <c r="G16" s="1156"/>
    </row>
    <row r="17" spans="1:7" ht="15.75" thickBot="1">
      <c r="A17" s="600"/>
      <c r="B17" s="1157" t="s">
        <v>1214</v>
      </c>
      <c r="C17" s="1158" t="s">
        <v>1215</v>
      </c>
      <c r="D17" s="1157" t="s">
        <v>1204</v>
      </c>
      <c r="E17" s="1159">
        <v>13.03</v>
      </c>
      <c r="F17" s="1160">
        <v>13.958333333333332</v>
      </c>
      <c r="G17" s="1161"/>
    </row>
    <row r="18" spans="1:7" ht="40.5">
      <c r="A18" s="600"/>
      <c r="B18" s="1162" t="s">
        <v>109</v>
      </c>
      <c r="C18" s="1162" t="s">
        <v>1216</v>
      </c>
      <c r="D18" s="1163" t="s">
        <v>1204</v>
      </c>
      <c r="E18" s="1164">
        <f>SUM(E19:E21)</f>
        <v>23.520000000000003</v>
      </c>
      <c r="F18" s="1165">
        <f>SUM(F19:F21)</f>
        <v>22.375</v>
      </c>
      <c r="G18" s="1166"/>
    </row>
    <row r="19" spans="1:7">
      <c r="A19" s="600"/>
      <c r="B19" s="1152" t="s">
        <v>1217</v>
      </c>
      <c r="C19" s="1153" t="s">
        <v>1218</v>
      </c>
      <c r="D19" s="1152" t="s">
        <v>1204</v>
      </c>
      <c r="E19" s="1154">
        <v>8.7000000000000011</v>
      </c>
      <c r="F19" s="1155">
        <v>8.7916666666666661</v>
      </c>
      <c r="G19" s="1156"/>
    </row>
    <row r="20" spans="1:7">
      <c r="A20" s="600"/>
      <c r="B20" s="1152" t="s">
        <v>1219</v>
      </c>
      <c r="C20" s="1153" t="s">
        <v>1220</v>
      </c>
      <c r="D20" s="1152" t="s">
        <v>1204</v>
      </c>
      <c r="E20" s="1154">
        <v>12.5</v>
      </c>
      <c r="F20" s="1155">
        <v>11.583333333333334</v>
      </c>
      <c r="G20" s="1156"/>
    </row>
    <row r="21" spans="1:7" ht="15.75" thickBot="1">
      <c r="A21" s="600"/>
      <c r="B21" s="1152" t="s">
        <v>1221</v>
      </c>
      <c r="C21" s="1153" t="s">
        <v>1222</v>
      </c>
      <c r="D21" s="1152" t="s">
        <v>1204</v>
      </c>
      <c r="E21" s="1154">
        <v>2.3199999999999998</v>
      </c>
      <c r="F21" s="1155">
        <v>2</v>
      </c>
      <c r="G21" s="1156"/>
    </row>
    <row r="22" spans="1:7" ht="15.75" thickBot="1">
      <c r="A22" s="600"/>
      <c r="B22" s="1167" t="s">
        <v>111</v>
      </c>
      <c r="C22" s="1167" t="s">
        <v>1223</v>
      </c>
      <c r="D22" s="1168" t="s">
        <v>1204</v>
      </c>
      <c r="E22" s="1169">
        <v>2.1900000000000004</v>
      </c>
      <c r="F22" s="1170">
        <v>2</v>
      </c>
      <c r="G22" s="1135"/>
    </row>
    <row r="23" spans="1:7" ht="15.75" thickBot="1">
      <c r="A23" s="600"/>
      <c r="B23" s="1167" t="s">
        <v>113</v>
      </c>
      <c r="C23" s="1171" t="s">
        <v>1224</v>
      </c>
      <c r="D23" s="1167" t="s">
        <v>1204</v>
      </c>
      <c r="E23" s="1169">
        <v>2.7</v>
      </c>
      <c r="F23" s="1170">
        <v>3.125</v>
      </c>
      <c r="G23" s="1135"/>
    </row>
    <row r="24" spans="1:7" ht="15.75" thickBot="1">
      <c r="A24" s="600"/>
      <c r="B24" s="1131" t="s">
        <v>1225</v>
      </c>
      <c r="C24" s="1131" t="s">
        <v>1226</v>
      </c>
      <c r="D24" s="1131" t="s">
        <v>1204</v>
      </c>
      <c r="E24" s="1169">
        <v>10.262688788804351</v>
      </c>
      <c r="F24" s="1170">
        <v>10.555243571251641</v>
      </c>
      <c r="G24" s="1135"/>
    </row>
    <row r="25" spans="1:7" ht="15.75" thickBot="1">
      <c r="A25" s="600"/>
      <c r="B25" s="1131" t="s">
        <v>289</v>
      </c>
      <c r="C25" s="1172" t="s">
        <v>1227</v>
      </c>
      <c r="D25" s="1131" t="s">
        <v>1204</v>
      </c>
      <c r="E25" s="1169">
        <v>11.324578830758588</v>
      </c>
      <c r="F25" s="1170">
        <v>11.476532925239104</v>
      </c>
      <c r="G25" s="1135"/>
    </row>
    <row r="26" spans="1:7" ht="15.75" thickBot="1">
      <c r="A26" s="600"/>
      <c r="B26" s="1143" t="s">
        <v>1228</v>
      </c>
      <c r="C26" s="1143" t="s">
        <v>1229</v>
      </c>
      <c r="D26" s="1143" t="s">
        <v>1204</v>
      </c>
      <c r="E26" s="1173">
        <v>2.7627323804370691</v>
      </c>
      <c r="F26" s="1174">
        <v>2.5098901701759289</v>
      </c>
      <c r="G26" s="1146"/>
    </row>
    <row r="27" spans="1:7" ht="15.75" thickBot="1">
      <c r="A27" s="600"/>
      <c r="B27" s="1131" t="s">
        <v>1230</v>
      </c>
      <c r="C27" s="1175" t="s">
        <v>1231</v>
      </c>
      <c r="D27" s="1175"/>
      <c r="E27" s="1176"/>
      <c r="F27" s="1176"/>
      <c r="G27" s="1177"/>
    </row>
    <row r="28" spans="1:7">
      <c r="A28" s="600"/>
      <c r="B28" s="1178" t="s">
        <v>1232</v>
      </c>
      <c r="C28" s="1178" t="s">
        <v>1233</v>
      </c>
      <c r="D28" s="1178" t="s">
        <v>1234</v>
      </c>
      <c r="E28" s="1179">
        <f>IFERROR(E29/E14/12*1000, 0)</f>
        <v>1446.7100686498852</v>
      </c>
      <c r="F28" s="1180"/>
      <c r="G28" s="1181"/>
    </row>
    <row r="29" spans="1:7" ht="15.75" thickBot="1">
      <c r="A29" s="600"/>
      <c r="B29" s="1182" t="s">
        <v>1235</v>
      </c>
      <c r="C29" s="1183" t="s">
        <v>1236</v>
      </c>
      <c r="D29" s="1182" t="s">
        <v>1237</v>
      </c>
      <c r="E29" s="1184">
        <f>'4'!$E$53</f>
        <v>379.32737999999995</v>
      </c>
      <c r="F29" s="1185"/>
      <c r="G29" s="1186" t="s">
        <v>122</v>
      </c>
    </row>
    <row r="30" spans="1:7">
      <c r="A30" s="600"/>
      <c r="B30" s="1187" t="s">
        <v>141</v>
      </c>
      <c r="C30" s="1188" t="s">
        <v>1238</v>
      </c>
      <c r="D30" s="1188" t="s">
        <v>1234</v>
      </c>
      <c r="E30" s="1189">
        <f>IFERROR(E31/E18/12*1000, 0)</f>
        <v>1529.2382369614511</v>
      </c>
      <c r="F30" s="1190"/>
      <c r="G30" s="1191"/>
    </row>
    <row r="31" spans="1:7" ht="15.75" thickBot="1">
      <c r="A31" s="600"/>
      <c r="B31" s="1192" t="s">
        <v>576</v>
      </c>
      <c r="C31" s="1183" t="s">
        <v>1239</v>
      </c>
      <c r="D31" s="1182" t="s">
        <v>1237</v>
      </c>
      <c r="E31" s="1193">
        <f>'4'!$I$53</f>
        <v>431.61220000000003</v>
      </c>
      <c r="F31" s="1194"/>
      <c r="G31" s="1186" t="s">
        <v>122</v>
      </c>
    </row>
    <row r="32" spans="1:7">
      <c r="A32" s="600"/>
      <c r="B32" s="1195" t="s">
        <v>143</v>
      </c>
      <c r="C32" s="1196" t="s">
        <v>1240</v>
      </c>
      <c r="D32" s="1188" t="s">
        <v>1234</v>
      </c>
      <c r="E32" s="1197">
        <f>IFERROR(E33/E22/12*1000, 0)</f>
        <v>1699.798325722983</v>
      </c>
      <c r="F32" s="1198"/>
      <c r="G32" s="1191"/>
    </row>
    <row r="33" spans="1:7" ht="15.75" thickBot="1">
      <c r="A33" s="600"/>
      <c r="B33" s="1192" t="s">
        <v>1241</v>
      </c>
      <c r="C33" s="1183" t="s">
        <v>1242</v>
      </c>
      <c r="D33" s="1182" t="s">
        <v>1237</v>
      </c>
      <c r="E33" s="1193">
        <f>'4'!$M$53</f>
        <v>44.670699999999997</v>
      </c>
      <c r="F33" s="1194"/>
      <c r="G33" s="1186" t="s">
        <v>122</v>
      </c>
    </row>
    <row r="34" spans="1:7">
      <c r="A34" s="600"/>
      <c r="B34" s="1188" t="s">
        <v>452</v>
      </c>
      <c r="C34" s="1199" t="s">
        <v>1243</v>
      </c>
      <c r="D34" s="1195" t="s">
        <v>1234</v>
      </c>
      <c r="E34" s="1179">
        <f>IFERROR(E35/E23/12*1000, 0)</f>
        <v>1436.9401234567902</v>
      </c>
      <c r="F34" s="1180"/>
      <c r="G34" s="1200"/>
    </row>
    <row r="35" spans="1:7" ht="15.75" thickBot="1">
      <c r="A35" s="600"/>
      <c r="B35" s="1192" t="s">
        <v>1244</v>
      </c>
      <c r="C35" s="1183" t="s">
        <v>1245</v>
      </c>
      <c r="D35" s="1182" t="s">
        <v>1237</v>
      </c>
      <c r="E35" s="1193">
        <f>'4'!$O$53</f>
        <v>46.55686</v>
      </c>
      <c r="F35" s="1194"/>
      <c r="G35" s="1186" t="s">
        <v>122</v>
      </c>
    </row>
    <row r="36" spans="1:7">
      <c r="A36" s="600"/>
      <c r="B36" s="1188" t="s">
        <v>456</v>
      </c>
      <c r="C36" s="1201" t="s">
        <v>1246</v>
      </c>
      <c r="D36" s="1188" t="s">
        <v>1234</v>
      </c>
      <c r="E36" s="1179">
        <f>IFERROR(E37/E24/12*1000, 0)</f>
        <v>1568.7657110463231</v>
      </c>
      <c r="F36" s="1180"/>
      <c r="G36" s="1191"/>
    </row>
    <row r="37" spans="1:7" ht="15.75" thickBot="1">
      <c r="A37" s="600"/>
      <c r="B37" s="1192" t="s">
        <v>975</v>
      </c>
      <c r="C37" s="1183" t="s">
        <v>1247</v>
      </c>
      <c r="D37" s="1182" t="s">
        <v>1237</v>
      </c>
      <c r="E37" s="1193">
        <f>'4'!O109+'4'!E109+'4'!I109+'4'!M109</f>
        <v>193.19705130018943</v>
      </c>
      <c r="F37" s="1194"/>
      <c r="G37" s="1186" t="s">
        <v>122</v>
      </c>
    </row>
    <row r="38" spans="1:7">
      <c r="A38" s="600"/>
      <c r="B38" s="1188" t="s">
        <v>458</v>
      </c>
      <c r="C38" s="1201" t="s">
        <v>1248</v>
      </c>
      <c r="D38" s="1188" t="s">
        <v>1234</v>
      </c>
      <c r="E38" s="1179">
        <f>IFERROR(E39/E25/12*1000, 0)</f>
        <v>2413.7034604519763</v>
      </c>
      <c r="F38" s="1180"/>
      <c r="G38" s="1191"/>
    </row>
    <row r="39" spans="1:7" ht="15.75" thickBot="1">
      <c r="A39" s="600"/>
      <c r="B39" s="1192" t="s">
        <v>1249</v>
      </c>
      <c r="C39" s="1183" t="s">
        <v>1250</v>
      </c>
      <c r="D39" s="1182" t="s">
        <v>1237</v>
      </c>
      <c r="E39" s="1193">
        <f>'4'!O206+'4'!E206+'4'!I206+'4'!M206</f>
        <v>328.0101013435584</v>
      </c>
      <c r="F39" s="1194"/>
      <c r="G39" s="1186" t="s">
        <v>122</v>
      </c>
    </row>
    <row r="40" spans="1:7" ht="15.75" thickBot="1">
      <c r="A40" s="600"/>
      <c r="B40" s="1202" t="s">
        <v>462</v>
      </c>
      <c r="C40" s="1203" t="s">
        <v>1251</v>
      </c>
      <c r="D40" s="1204" t="s">
        <v>1234</v>
      </c>
      <c r="E40" s="1205">
        <f>IFERROR((E29+E31+E33+E35+E37+E39)/E12/12*1000, 0)</f>
        <v>1650.9260312452304</v>
      </c>
      <c r="F40" s="1206"/>
      <c r="G40" s="1207"/>
    </row>
    <row r="41" spans="1:7" ht="26.25" thickBot="1">
      <c r="A41" s="600"/>
      <c r="B41" s="1208" t="s">
        <v>466</v>
      </c>
      <c r="C41" s="1209" t="s">
        <v>1252</v>
      </c>
      <c r="D41" s="1208" t="s">
        <v>848</v>
      </c>
      <c r="E41" s="1210">
        <f>IFERROR((E13+E24)/E25, 0)</f>
        <v>5.3443655338792135</v>
      </c>
      <c r="F41" s="1211"/>
      <c r="G41" s="1135"/>
    </row>
    <row r="42" spans="1:7">
      <c r="A42" s="600"/>
      <c r="B42" s="600"/>
      <c r="C42" s="1212"/>
      <c r="D42" s="600"/>
      <c r="E42" s="600"/>
      <c r="F42" s="600"/>
      <c r="G42" s="600"/>
    </row>
    <row r="43" spans="1:7">
      <c r="A43" s="600"/>
      <c r="B43" s="600"/>
      <c r="C43" s="73" t="s">
        <v>1253</v>
      </c>
      <c r="D43" s="600"/>
      <c r="E43" s="600"/>
      <c r="F43" s="600"/>
      <c r="G43" s="600"/>
    </row>
  </sheetData>
  <mergeCells count="15">
    <mergeCell ref="E39:F39"/>
    <mergeCell ref="E40:F40"/>
    <mergeCell ref="E41:F41"/>
    <mergeCell ref="E33:F33"/>
    <mergeCell ref="E34:F34"/>
    <mergeCell ref="E35:F35"/>
    <mergeCell ref="E36:F36"/>
    <mergeCell ref="E37:F37"/>
    <mergeCell ref="E38:F38"/>
    <mergeCell ref="E9:F9"/>
    <mergeCell ref="E28:F28"/>
    <mergeCell ref="E29:F29"/>
    <mergeCell ref="E30:F30"/>
    <mergeCell ref="E31:F31"/>
    <mergeCell ref="E32:F3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4C717-ACAD-433D-802F-6D426F60CA5C}">
  <sheetPr codeName="Sheet105">
    <tabColor theme="0" tint="-0.14999847407452621"/>
  </sheetPr>
  <dimension ref="A1:L57"/>
  <sheetViews>
    <sheetView showGridLines="0" zoomScale="60" zoomScaleNormal="60" workbookViewId="0">
      <selection activeCell="F15" sqref="F15"/>
    </sheetView>
  </sheetViews>
  <sheetFormatPr defaultRowHeight="15"/>
  <cols>
    <col min="2" max="2" width="10.42578125" customWidth="1"/>
    <col min="3" max="3" width="90.42578125" customWidth="1"/>
    <col min="4" max="4" width="20.28515625" customWidth="1"/>
    <col min="5" max="5" width="19.85546875" customWidth="1"/>
    <col min="6" max="6" width="43.140625" customWidth="1"/>
    <col min="7" max="12" width="9.140625" style="114"/>
  </cols>
  <sheetData>
    <row r="1" spans="1:6">
      <c r="A1" s="600"/>
      <c r="B1" s="600"/>
      <c r="C1" s="600"/>
      <c r="D1" s="600"/>
      <c r="E1" s="600"/>
      <c r="F1" s="600"/>
    </row>
    <row r="2" spans="1:6" ht="48">
      <c r="A2" s="600"/>
      <c r="B2" s="600"/>
      <c r="C2" s="600"/>
      <c r="D2" s="600"/>
      <c r="E2" s="600"/>
      <c r="F2" s="29" t="s">
        <v>1254</v>
      </c>
    </row>
    <row r="3" spans="1:6">
      <c r="A3" s="600"/>
      <c r="B3" s="600"/>
      <c r="C3" s="27" t="s">
        <v>1332</v>
      </c>
      <c r="D3" s="600"/>
      <c r="E3" s="600"/>
      <c r="F3" s="600"/>
    </row>
    <row r="4" spans="1:6">
      <c r="A4" s="600"/>
      <c r="B4" s="600"/>
      <c r="C4" s="27" t="s">
        <v>1333</v>
      </c>
      <c r="D4" s="600"/>
      <c r="E4" s="600"/>
      <c r="F4" s="600"/>
    </row>
    <row r="5" spans="1:6">
      <c r="A5" s="600"/>
      <c r="B5" s="600"/>
      <c r="C5" s="600"/>
      <c r="D5" s="600"/>
      <c r="E5" s="600"/>
      <c r="F5" s="600"/>
    </row>
    <row r="6" spans="1:6">
      <c r="A6" s="600"/>
      <c r="B6" s="600"/>
      <c r="C6" s="1130" t="s">
        <v>1255</v>
      </c>
      <c r="D6" s="600"/>
      <c r="E6" s="600"/>
      <c r="F6" s="600"/>
    </row>
    <row r="7" spans="1:6">
      <c r="A7" s="600"/>
      <c r="B7" s="600"/>
      <c r="C7" s="1130"/>
      <c r="D7" s="600"/>
      <c r="E7" s="600"/>
      <c r="F7" s="600"/>
    </row>
    <row r="8" spans="1:6" ht="15.75" thickBot="1">
      <c r="A8" s="600"/>
      <c r="B8" s="600"/>
      <c r="C8" s="600"/>
      <c r="D8" s="600"/>
      <c r="E8" s="600"/>
      <c r="F8" s="600"/>
    </row>
    <row r="9" spans="1:6" ht="26.25" thickBot="1">
      <c r="A9" s="600"/>
      <c r="B9" s="1213" t="s">
        <v>2</v>
      </c>
      <c r="C9" s="1214" t="s">
        <v>1198</v>
      </c>
      <c r="D9" s="1215" t="s">
        <v>716</v>
      </c>
      <c r="E9" s="1216" t="s">
        <v>59</v>
      </c>
      <c r="F9" s="1217" t="s">
        <v>1199</v>
      </c>
    </row>
    <row r="10" spans="1:6" ht="25.5">
      <c r="A10" s="600"/>
      <c r="B10" s="1218" t="s">
        <v>1202</v>
      </c>
      <c r="C10" s="1219" t="s">
        <v>1256</v>
      </c>
      <c r="D10" s="1220" t="s">
        <v>1257</v>
      </c>
      <c r="E10" s="1221">
        <f>E11+E20</f>
        <v>2039.3038500897478</v>
      </c>
      <c r="F10" s="1222"/>
    </row>
    <row r="11" spans="1:6">
      <c r="A11" s="600"/>
      <c r="B11" s="1223" t="s">
        <v>66</v>
      </c>
      <c r="C11" s="1224" t="s">
        <v>1258</v>
      </c>
      <c r="D11" s="1225" t="s">
        <v>1257</v>
      </c>
      <c r="E11" s="1226">
        <f>SUM(E12:E19)</f>
        <v>96.673000000000002</v>
      </c>
      <c r="F11" s="1227"/>
    </row>
    <row r="12" spans="1:6">
      <c r="A12" s="600"/>
      <c r="B12" s="1228" t="s">
        <v>1259</v>
      </c>
      <c r="C12" s="1229" t="s">
        <v>1211</v>
      </c>
      <c r="D12" s="1230" t="s">
        <v>1257</v>
      </c>
      <c r="E12" s="1231">
        <v>55.593000000000004</v>
      </c>
      <c r="F12" s="1227"/>
    </row>
    <row r="13" spans="1:6">
      <c r="A13" s="600"/>
      <c r="B13" s="1228" t="s">
        <v>1260</v>
      </c>
      <c r="C13" s="1229" t="s">
        <v>1213</v>
      </c>
      <c r="D13" s="1230" t="s">
        <v>1257</v>
      </c>
      <c r="E13" s="1231">
        <v>0</v>
      </c>
      <c r="F13" s="1227"/>
    </row>
    <row r="14" spans="1:6">
      <c r="A14" s="600"/>
      <c r="B14" s="1228" t="s">
        <v>1261</v>
      </c>
      <c r="C14" s="1229" t="s">
        <v>1215</v>
      </c>
      <c r="D14" s="1230" t="s">
        <v>1257</v>
      </c>
      <c r="E14" s="1231">
        <v>0</v>
      </c>
      <c r="F14" s="1227"/>
    </row>
    <row r="15" spans="1:6">
      <c r="A15" s="600"/>
      <c r="B15" s="1228" t="s">
        <v>1262</v>
      </c>
      <c r="C15" s="1229" t="s">
        <v>1263</v>
      </c>
      <c r="D15" s="1230" t="s">
        <v>1257</v>
      </c>
      <c r="E15" s="1231">
        <v>0</v>
      </c>
      <c r="F15" s="1227"/>
    </row>
    <row r="16" spans="1:6">
      <c r="A16" s="600"/>
      <c r="B16" s="1228" t="s">
        <v>1264</v>
      </c>
      <c r="C16" s="1229" t="s">
        <v>1220</v>
      </c>
      <c r="D16" s="1230" t="s">
        <v>1257</v>
      </c>
      <c r="E16" s="1231">
        <v>41.08</v>
      </c>
      <c r="F16" s="1227"/>
    </row>
    <row r="17" spans="1:6">
      <c r="A17" s="600"/>
      <c r="B17" s="1228" t="s">
        <v>1265</v>
      </c>
      <c r="C17" s="1229" t="s">
        <v>1222</v>
      </c>
      <c r="D17" s="1230" t="s">
        <v>1257</v>
      </c>
      <c r="E17" s="1231">
        <v>0</v>
      </c>
      <c r="F17" s="1227"/>
    </row>
    <row r="18" spans="1:6">
      <c r="A18" s="600"/>
      <c r="B18" s="1228" t="s">
        <v>1266</v>
      </c>
      <c r="C18" s="1232" t="s">
        <v>1267</v>
      </c>
      <c r="D18" s="1228" t="s">
        <v>1257</v>
      </c>
      <c r="E18" s="1231">
        <v>0</v>
      </c>
      <c r="F18" s="1227"/>
    </row>
    <row r="19" spans="1:6" ht="15.75" thickBot="1">
      <c r="A19" s="600"/>
      <c r="B19" s="1233" t="s">
        <v>1268</v>
      </c>
      <c r="C19" s="1234" t="s">
        <v>1269</v>
      </c>
      <c r="D19" s="1233" t="s">
        <v>1257</v>
      </c>
      <c r="E19" s="1235">
        <v>0</v>
      </c>
      <c r="F19" s="1236"/>
    </row>
    <row r="20" spans="1:6" ht="27">
      <c r="A20" s="600"/>
      <c r="B20" s="1237" t="s">
        <v>68</v>
      </c>
      <c r="C20" s="1238" t="s">
        <v>1270</v>
      </c>
      <c r="D20" s="1237" t="s">
        <v>1257</v>
      </c>
      <c r="E20" s="1239">
        <f>SUM(E21:E28)</f>
        <v>1942.6308500897478</v>
      </c>
      <c r="F20" s="1240" t="s">
        <v>1271</v>
      </c>
    </row>
    <row r="21" spans="1:6">
      <c r="A21" s="600"/>
      <c r="B21" s="1228" t="s">
        <v>1272</v>
      </c>
      <c r="C21" s="1229" t="s">
        <v>1211</v>
      </c>
      <c r="D21" s="1228" t="s">
        <v>1257</v>
      </c>
      <c r="E21" s="1241">
        <v>622.57100000000003</v>
      </c>
      <c r="F21" s="1242"/>
    </row>
    <row r="22" spans="1:6">
      <c r="A22" s="600"/>
      <c r="B22" s="1228" t="s">
        <v>1273</v>
      </c>
      <c r="C22" s="1229" t="s">
        <v>1213</v>
      </c>
      <c r="D22" s="1228" t="s">
        <v>1257</v>
      </c>
      <c r="E22" s="1241">
        <v>27.14</v>
      </c>
      <c r="F22" s="1242"/>
    </row>
    <row r="23" spans="1:6">
      <c r="A23" s="600"/>
      <c r="B23" s="1228" t="s">
        <v>1274</v>
      </c>
      <c r="C23" s="1229" t="s">
        <v>1215</v>
      </c>
      <c r="D23" s="1228" t="s">
        <v>1257</v>
      </c>
      <c r="E23" s="1241">
        <v>78.537000000000006</v>
      </c>
      <c r="F23" s="1242"/>
    </row>
    <row r="24" spans="1:6">
      <c r="A24" s="600"/>
      <c r="B24" s="1228" t="s">
        <v>1275</v>
      </c>
      <c r="C24" s="1229" t="s">
        <v>1263</v>
      </c>
      <c r="D24" s="1228" t="s">
        <v>1257</v>
      </c>
      <c r="E24" s="1241">
        <v>300.98</v>
      </c>
      <c r="F24" s="1242"/>
    </row>
    <row r="25" spans="1:6">
      <c r="A25" s="600"/>
      <c r="B25" s="1228" t="s">
        <v>1276</v>
      </c>
      <c r="C25" s="1229" t="s">
        <v>1220</v>
      </c>
      <c r="D25" s="1228" t="s">
        <v>1257</v>
      </c>
      <c r="E25" s="1241">
        <v>856.00900000000001</v>
      </c>
      <c r="F25" s="1242"/>
    </row>
    <row r="26" spans="1:6">
      <c r="A26" s="600"/>
      <c r="B26" s="1228" t="s">
        <v>1277</v>
      </c>
      <c r="C26" s="1229" t="s">
        <v>1222</v>
      </c>
      <c r="D26" s="1228" t="s">
        <v>1257</v>
      </c>
      <c r="E26" s="1241">
        <v>5.0880000000000001</v>
      </c>
      <c r="F26" s="1242"/>
    </row>
    <row r="27" spans="1:6">
      <c r="A27" s="600"/>
      <c r="B27" s="1228" t="s">
        <v>1278</v>
      </c>
      <c r="C27" s="1229" t="s">
        <v>1267</v>
      </c>
      <c r="D27" s="1228" t="s">
        <v>1257</v>
      </c>
      <c r="E27" s="1241">
        <v>0</v>
      </c>
      <c r="F27" s="1242"/>
    </row>
    <row r="28" spans="1:6" ht="15.75" thickBot="1">
      <c r="A28" s="600"/>
      <c r="B28" s="1243" t="s">
        <v>1279</v>
      </c>
      <c r="C28" s="1234" t="s">
        <v>1269</v>
      </c>
      <c r="D28" s="1244" t="s">
        <v>1257</v>
      </c>
      <c r="E28" s="1245">
        <v>52.305850089747665</v>
      </c>
      <c r="F28" s="1246"/>
    </row>
    <row r="29" spans="1:6" ht="15.75" thickBot="1">
      <c r="A29" s="600"/>
      <c r="B29" s="1247" t="s">
        <v>103</v>
      </c>
      <c r="C29" s="1214" t="s">
        <v>1280</v>
      </c>
      <c r="D29" s="1247" t="s">
        <v>1257</v>
      </c>
      <c r="E29" s="1248">
        <f>E31+E10</f>
        <v>2045.5438500897478</v>
      </c>
      <c r="F29" s="1249"/>
    </row>
    <row r="30" spans="1:6" ht="15.75" thickBot="1">
      <c r="A30" s="600"/>
      <c r="B30" s="1247" t="s">
        <v>107</v>
      </c>
      <c r="C30" s="1219" t="s">
        <v>1224</v>
      </c>
      <c r="D30" s="1247" t="s">
        <v>1257</v>
      </c>
      <c r="E30" s="1250">
        <v>0.11464774694393273</v>
      </c>
      <c r="F30" s="1251"/>
    </row>
    <row r="31" spans="1:6" ht="15.75" thickBot="1">
      <c r="A31" s="600"/>
      <c r="B31" s="1213" t="s">
        <v>109</v>
      </c>
      <c r="C31" s="1252" t="s">
        <v>1281</v>
      </c>
      <c r="D31" s="1213" t="s">
        <v>1257</v>
      </c>
      <c r="E31" s="1250">
        <v>6.24</v>
      </c>
      <c r="F31" s="1251" t="s">
        <v>1282</v>
      </c>
    </row>
    <row r="32" spans="1:6" ht="15.75" thickBot="1">
      <c r="A32" s="600"/>
      <c r="B32" s="1253" t="s">
        <v>123</v>
      </c>
      <c r="C32" s="1254" t="s">
        <v>1283</v>
      </c>
      <c r="D32" s="1253" t="s">
        <v>1257</v>
      </c>
      <c r="E32" s="1255">
        <v>104.03050216330841</v>
      </c>
      <c r="F32" s="1256"/>
    </row>
    <row r="33" spans="1:6" ht="15.75" thickBot="1">
      <c r="A33" s="600"/>
      <c r="B33" s="1253" t="s">
        <v>137</v>
      </c>
      <c r="C33" s="1254" t="s">
        <v>1284</v>
      </c>
      <c r="D33" s="1253" t="s">
        <v>1257</v>
      </c>
      <c r="E33" s="1257">
        <v>0</v>
      </c>
      <c r="F33" s="1258"/>
    </row>
    <row r="34" spans="1:6" ht="15.75" thickBot="1">
      <c r="A34" s="600"/>
      <c r="B34" s="1253" t="s">
        <v>490</v>
      </c>
      <c r="C34" s="1254" t="s">
        <v>1285</v>
      </c>
      <c r="D34" s="1253" t="s">
        <v>1257</v>
      </c>
      <c r="E34" s="1259">
        <f>E29+E32-E33+E30</f>
        <v>2149.6889999999999</v>
      </c>
      <c r="F34" s="1258"/>
    </row>
    <row r="35" spans="1:6" ht="15.75" thickBot="1">
      <c r="A35" s="600"/>
      <c r="B35" s="1253" t="s">
        <v>191</v>
      </c>
      <c r="C35" s="1260" t="s">
        <v>1286</v>
      </c>
      <c r="D35" s="1261"/>
      <c r="E35" s="1261" t="s">
        <v>1287</v>
      </c>
      <c r="F35" s="1262"/>
    </row>
    <row r="36" spans="1:6">
      <c r="A36" s="1263"/>
      <c r="B36" s="1218" t="s">
        <v>1288</v>
      </c>
      <c r="C36" s="1264" t="s">
        <v>1289</v>
      </c>
      <c r="D36" s="1218" t="s">
        <v>1290</v>
      </c>
      <c r="E36" s="1265">
        <f>IF((E37+E39)=0,"0",(E21+E23)*100/(E40*(E41+E42+E43)))</f>
        <v>0.38109632055836873</v>
      </c>
      <c r="F36" s="1222"/>
    </row>
    <row r="37" spans="1:6">
      <c r="A37" s="600"/>
      <c r="B37" s="1223" t="s">
        <v>1291</v>
      </c>
      <c r="C37" s="1266" t="s">
        <v>1292</v>
      </c>
      <c r="D37" s="1267" t="s">
        <v>1293</v>
      </c>
      <c r="E37" s="1268">
        <f>'9'!E34</f>
        <v>104.5</v>
      </c>
      <c r="F37" s="1268" t="s">
        <v>1294</v>
      </c>
    </row>
    <row r="38" spans="1:6">
      <c r="A38" s="600"/>
      <c r="B38" s="1269" t="s">
        <v>1295</v>
      </c>
      <c r="C38" s="1270" t="s">
        <v>966</v>
      </c>
      <c r="D38" s="1271" t="s">
        <v>1293</v>
      </c>
      <c r="E38" s="1268">
        <f>+'9'!E56</f>
        <v>0</v>
      </c>
      <c r="F38" s="1272" t="s">
        <v>1294</v>
      </c>
    </row>
    <row r="39" spans="1:6">
      <c r="A39" s="600"/>
      <c r="B39" s="1269" t="s">
        <v>1296</v>
      </c>
      <c r="C39" s="1270" t="s">
        <v>1297</v>
      </c>
      <c r="D39" s="1271" t="s">
        <v>1293</v>
      </c>
      <c r="E39" s="1272">
        <f>'9'!E61</f>
        <v>60</v>
      </c>
      <c r="F39" s="1272" t="s">
        <v>1294</v>
      </c>
    </row>
    <row r="40" spans="1:6">
      <c r="A40" s="600"/>
      <c r="B40" s="1269" t="s">
        <v>1298</v>
      </c>
      <c r="C40" s="1270" t="s">
        <v>1299</v>
      </c>
      <c r="D40" s="1271" t="s">
        <v>1293</v>
      </c>
      <c r="E40" s="1272">
        <f>(($E$41*($E$37+$E$38))+($E$42+$E$43)*$E$39)/($E$41+$E$42+$E$43)</f>
        <v>82.814501277747738</v>
      </c>
      <c r="F40" s="1272"/>
    </row>
    <row r="41" spans="1:6">
      <c r="A41" s="600"/>
      <c r="B41" s="1269" t="s">
        <v>1300</v>
      </c>
      <c r="C41" s="1270" t="s">
        <v>1301</v>
      </c>
      <c r="D41" s="1271" t="s">
        <v>730</v>
      </c>
      <c r="E41" s="1268">
        <f>+'8'!E11</f>
        <v>1138.924</v>
      </c>
      <c r="F41" s="1272" t="s">
        <v>1302</v>
      </c>
    </row>
    <row r="42" spans="1:6">
      <c r="A42" s="600"/>
      <c r="B42" s="1223" t="s">
        <v>1303</v>
      </c>
      <c r="C42" s="1266" t="s">
        <v>1304</v>
      </c>
      <c r="D42" s="1223" t="s">
        <v>730</v>
      </c>
      <c r="E42" s="1268">
        <f>'8'!E13</f>
        <v>1082.5629999999999</v>
      </c>
      <c r="F42" s="1268" t="s">
        <v>1302</v>
      </c>
    </row>
    <row r="43" spans="1:6" ht="15.75" thickBot="1">
      <c r="A43" s="600"/>
      <c r="B43" s="1237" t="s">
        <v>1305</v>
      </c>
      <c r="C43" s="1273" t="s">
        <v>729</v>
      </c>
      <c r="D43" s="1237" t="s">
        <v>730</v>
      </c>
      <c r="E43" s="1274">
        <f>+'8'!E16</f>
        <v>0</v>
      </c>
      <c r="F43" s="1274" t="s">
        <v>1302</v>
      </c>
    </row>
    <row r="44" spans="1:6">
      <c r="A44" s="1263"/>
      <c r="B44" s="1218" t="s">
        <v>1306</v>
      </c>
      <c r="C44" s="1264" t="s">
        <v>1307</v>
      </c>
      <c r="D44" s="1218" t="s">
        <v>1308</v>
      </c>
      <c r="E44" s="1265" t="str">
        <f>IF(E45=0,"0",E22/E46)</f>
        <v>0</v>
      </c>
      <c r="F44" s="1222"/>
    </row>
    <row r="45" spans="1:6">
      <c r="A45" s="600"/>
      <c r="B45" s="1223" t="s">
        <v>1309</v>
      </c>
      <c r="C45" s="1266" t="s">
        <v>966</v>
      </c>
      <c r="D45" s="1267" t="s">
        <v>1293</v>
      </c>
      <c r="E45" s="1268">
        <f>'9'!E56</f>
        <v>0</v>
      </c>
      <c r="F45" s="1268" t="s">
        <v>1294</v>
      </c>
    </row>
    <row r="46" spans="1:6" ht="15.75" thickBot="1">
      <c r="A46" s="600"/>
      <c r="B46" s="1275" t="s">
        <v>1310</v>
      </c>
      <c r="C46" s="1266" t="s">
        <v>1311</v>
      </c>
      <c r="D46" s="1223" t="s">
        <v>730</v>
      </c>
      <c r="E46" s="1268">
        <f>'8'!E12</f>
        <v>1138.085</v>
      </c>
      <c r="F46" s="1268" t="s">
        <v>1302</v>
      </c>
    </row>
    <row r="47" spans="1:6">
      <c r="A47" s="1263"/>
      <c r="B47" s="1218" t="s">
        <v>1312</v>
      </c>
      <c r="C47" s="1264" t="s">
        <v>1313</v>
      </c>
      <c r="D47" s="1218" t="s">
        <v>1290</v>
      </c>
      <c r="E47" s="1265">
        <f>IF(E48=0,"-",((E24*100)/(E50+E51)/E48))</f>
        <v>0.91038023780432442</v>
      </c>
      <c r="F47" s="1222"/>
    </row>
    <row r="48" spans="1:6">
      <c r="A48" s="600"/>
      <c r="B48" s="1223" t="s">
        <v>1314</v>
      </c>
      <c r="C48" s="1266" t="s">
        <v>1315</v>
      </c>
      <c r="D48" s="1267" t="s">
        <v>1293</v>
      </c>
      <c r="E48" s="1268">
        <f>'9'!E79</f>
        <v>21.86</v>
      </c>
      <c r="F48" s="1268" t="s">
        <v>1294</v>
      </c>
    </row>
    <row r="49" spans="1:6">
      <c r="A49" s="600"/>
      <c r="B49" s="1223" t="s">
        <v>1316</v>
      </c>
      <c r="C49" s="1266" t="s">
        <v>1317</v>
      </c>
      <c r="D49" s="1223" t="s">
        <v>730</v>
      </c>
      <c r="E49" s="1268">
        <f>'8'!E34</f>
        <v>1517.2909999999999</v>
      </c>
      <c r="F49" s="1268" t="s">
        <v>1302</v>
      </c>
    </row>
    <row r="50" spans="1:6">
      <c r="A50" s="1263"/>
      <c r="B50" s="1223" t="s">
        <v>1318</v>
      </c>
      <c r="C50" s="1266" t="s">
        <v>1319</v>
      </c>
      <c r="D50" s="1223" t="s">
        <v>730</v>
      </c>
      <c r="E50" s="1268">
        <f>'8'!E37</f>
        <v>1512.393</v>
      </c>
      <c r="F50" s="1268" t="s">
        <v>1302</v>
      </c>
    </row>
    <row r="51" spans="1:6" ht="15.75" thickBot="1">
      <c r="A51" s="1263"/>
      <c r="B51" s="1237" t="s">
        <v>1320</v>
      </c>
      <c r="C51" s="1273" t="s">
        <v>1321</v>
      </c>
      <c r="D51" s="1223" t="s">
        <v>730</v>
      </c>
      <c r="E51" s="1274">
        <f>+'8'!E38</f>
        <v>0</v>
      </c>
      <c r="F51" s="1274"/>
    </row>
    <row r="52" spans="1:6">
      <c r="A52" s="1263"/>
      <c r="B52" s="1218" t="s">
        <v>1322</v>
      </c>
      <c r="C52" s="1264" t="s">
        <v>1323</v>
      </c>
      <c r="D52" s="1218" t="s">
        <v>1324</v>
      </c>
      <c r="E52" s="1265">
        <f>IF(E53=0,"-",((E25*1000)/E53))</f>
        <v>1293.9065171497041</v>
      </c>
      <c r="F52" s="1222"/>
    </row>
    <row r="53" spans="1:6" ht="15.75" thickBot="1">
      <c r="A53" s="600"/>
      <c r="B53" s="1223" t="s">
        <v>1325</v>
      </c>
      <c r="C53" s="1266" t="s">
        <v>1326</v>
      </c>
      <c r="D53" s="1267" t="s">
        <v>1062</v>
      </c>
      <c r="E53" s="1268">
        <f>'9'!E129</f>
        <v>661.56943230000002</v>
      </c>
      <c r="F53" s="1268" t="s">
        <v>1294</v>
      </c>
    </row>
    <row r="54" spans="1:6">
      <c r="A54" s="600"/>
      <c r="B54" s="1218" t="s">
        <v>1327</v>
      </c>
      <c r="C54" s="1264" t="s">
        <v>1328</v>
      </c>
      <c r="D54" s="1218" t="s">
        <v>1329</v>
      </c>
      <c r="E54" s="1222">
        <f>IFERROR(E55/(E29-E33-E30), 0)</f>
        <v>0.16154989502607639</v>
      </c>
      <c r="F54" s="1222"/>
    </row>
    <row r="55" spans="1:6" ht="15.75" thickBot="1">
      <c r="A55" s="600"/>
      <c r="B55" s="1276" t="s">
        <v>1330</v>
      </c>
      <c r="C55" s="1277" t="s">
        <v>1331</v>
      </c>
      <c r="D55" s="1278" t="s">
        <v>1237</v>
      </c>
      <c r="E55" s="1279">
        <f>+'4'!E13+'4'!I13+'4'!M13</f>
        <v>330.43887292175111</v>
      </c>
      <c r="F55" s="1279" t="s">
        <v>122</v>
      </c>
    </row>
    <row r="56" spans="1:6">
      <c r="A56" s="600"/>
      <c r="B56" s="600"/>
      <c r="C56" s="600"/>
      <c r="D56" s="600"/>
      <c r="E56" s="600"/>
      <c r="F56" s="600"/>
    </row>
    <row r="57" spans="1:6">
      <c r="A57" s="600"/>
      <c r="B57" s="600"/>
      <c r="C57" s="73" t="s">
        <v>1253</v>
      </c>
      <c r="D57" s="600"/>
      <c r="E57" s="600"/>
      <c r="F57" s="600"/>
    </row>
  </sheetData>
  <mergeCells count="1">
    <mergeCell ref="F20:F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vt:lpstr>
      <vt:lpstr>3</vt:lpstr>
      <vt:lpstr>4</vt:lpstr>
      <vt:lpstr>5</vt:lpstr>
      <vt:lpstr>6</vt:lpstr>
      <vt:lpstr>7</vt:lpstr>
      <vt:lpstr>8</vt:lpstr>
      <vt:lpstr>9</vt:lpstr>
      <vt:lpstr>10</vt:lpstr>
      <vt:lpstr>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Medžiūtė</dc:creator>
  <cp:lastModifiedBy>Karina Medžiūtė</cp:lastModifiedBy>
  <dcterms:created xsi:type="dcterms:W3CDTF">2025-05-06T13:36:37Z</dcterms:created>
  <dcterms:modified xsi:type="dcterms:W3CDTF">2025-05-06T13:38:00Z</dcterms:modified>
</cp:coreProperties>
</file>